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40" activeTab="0"/>
  </bookViews>
  <sheets>
    <sheet name="Итог." sheetId="1" r:id="rId1"/>
    <sheet name="05.05.2007 Sp." sheetId="2" r:id="rId2"/>
    <sheet name="24.06.2007 Sp." sheetId="3" r:id="rId3"/>
    <sheet name="29.07.2007 Sp." sheetId="4" r:id="rId4"/>
    <sheet name="11.08.2007 Sp." sheetId="5" r:id="rId5"/>
    <sheet name="19.08.2007 Sp." sheetId="6" r:id="rId6"/>
    <sheet name="19.10.2007 Sp." sheetId="7" r:id="rId7"/>
    <sheet name="баллы" sheetId="8" r:id="rId8"/>
  </sheets>
  <definedNames>
    <definedName name="_xlnm.Print_Area" localSheetId="0">'Итог.'!$A$1:$O$29</definedName>
  </definedNames>
  <calcPr fullCalcOnLoad="1"/>
</workbook>
</file>

<file path=xl/sharedStrings.xml><?xml version="1.0" encoding="utf-8"?>
<sst xmlns="http://schemas.openxmlformats.org/spreadsheetml/2006/main" count="321" uniqueCount="79">
  <si>
    <t>Семенова</t>
  </si>
  <si>
    <t>Полина</t>
  </si>
  <si>
    <t>Зеленова</t>
  </si>
  <si>
    <t>Надежда</t>
  </si>
  <si>
    <t>Гиндина</t>
  </si>
  <si>
    <t>Оксана</t>
  </si>
  <si>
    <t>Исаева</t>
  </si>
  <si>
    <t>Юлия</t>
  </si>
  <si>
    <t>Феколкина</t>
  </si>
  <si>
    <t>Елена</t>
  </si>
  <si>
    <t>Маслова</t>
  </si>
  <si>
    <t>Наталия</t>
  </si>
  <si>
    <t>Баркова</t>
  </si>
  <si>
    <t>Ольга</t>
  </si>
  <si>
    <t>Антонина</t>
  </si>
  <si>
    <t>Екатерина</t>
  </si>
  <si>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</si>
  <si>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</si>
  <si>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</si>
  <si>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</si>
  <si>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</si>
  <si>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</si>
  <si>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Воронеж</t>
  </si>
  <si>
    <t>Химки</t>
  </si>
  <si>
    <t>Санкт-Петербург</t>
  </si>
  <si>
    <t>Город</t>
  </si>
  <si>
    <t>Новочеркасск</t>
  </si>
  <si>
    <t>Итоговый рейтинг</t>
  </si>
  <si>
    <t>Место</t>
  </si>
  <si>
    <t>Баллы за место</t>
  </si>
  <si>
    <t>Итоговый рейтинг спортсменов за 2007 г.</t>
  </si>
  <si>
    <t>Место в рейтинге</t>
  </si>
  <si>
    <t>Текущий рейтиг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</si>
  <si>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</si>
  <si>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</si>
  <si>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</si>
  <si>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Сумма баллов на этапе</t>
  </si>
  <si>
    <t>Сумма баллов</t>
  </si>
  <si>
    <t>Фадина</t>
  </si>
  <si>
    <t>Сурмач</t>
  </si>
  <si>
    <t>Текущий рейтинг спортсменов на этапах</t>
  </si>
  <si>
    <t>Next</t>
  </si>
  <si>
    <t>05.05.2007, Воронеж</t>
  </si>
  <si>
    <t>5-6.05.2007, Воронеж, Инлайн Весна в Воронеже '07</t>
  </si>
  <si>
    <t>Щелково</t>
  </si>
  <si>
    <t>Мелешкевич</t>
  </si>
  <si>
    <t>Дарья</t>
  </si>
  <si>
    <t>Новороссийск</t>
  </si>
  <si>
    <t>Скоростной слалом, женщины</t>
  </si>
  <si>
    <t>ID</t>
  </si>
  <si>
    <t>id</t>
  </si>
  <si>
    <t>Баллы</t>
  </si>
  <si>
    <t>Соловьёва</t>
  </si>
  <si>
    <t>Анастасия</t>
  </si>
  <si>
    <t>Романова</t>
  </si>
  <si>
    <t>Строгетская</t>
  </si>
  <si>
    <t>Рабчун</t>
  </si>
  <si>
    <t>Мария</t>
  </si>
  <si>
    <t>Просолупова</t>
  </si>
  <si>
    <t>Нижний Новгород</t>
  </si>
  <si>
    <t>Пыть-ях</t>
  </si>
  <si>
    <t>23.07.2007, Самара</t>
  </si>
  <si>
    <t>23-24.07.2007, Самара, Samara Open Contest '07</t>
  </si>
  <si>
    <t>Russia</t>
  </si>
  <si>
    <t>Лысенко</t>
  </si>
  <si>
    <t>Кристина</t>
  </si>
  <si>
    <t>Таскина</t>
  </si>
  <si>
    <t>Николаенко</t>
  </si>
  <si>
    <t>28-29,07, Москва, IFSA</t>
  </si>
  <si>
    <t>11-12.08.2007, Ярославль</t>
  </si>
  <si>
    <t>18-19.08.2007, Ростов-на-Дону</t>
  </si>
  <si>
    <t>11-12.08.2007 Ярославль</t>
  </si>
  <si>
    <t>18-19.08.2007, Ростов-на-Дону, "Ростовская Fишка"</t>
  </si>
  <si>
    <t>Новинская</t>
  </si>
  <si>
    <t>Крутенюк</t>
  </si>
  <si>
    <t>28-29.07.2007, Москва, Кубок Федерации, IFSA</t>
  </si>
  <si>
    <t>19.10.2007, Москва, Финал</t>
  </si>
  <si>
    <t>Потапова</t>
  </si>
  <si>
    <t>19.10.2007, Москва, Финал Чемпионата Федерации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</si>
</sst>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2" fontId="0" fillId="35" borderId="16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0" fillId="37" borderId="0" xfId="0" applyFill="1" applyAlignment="1">
      <alignment wrapText="1"/>
    </xf>
    <xf numFmtId="2" fontId="3" fillId="37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31" xfId="0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10" xfId="0" applyFill="1" applyBorder="1" applyAlignment="1">
      <alignment/>
    </xf>
    <xf numFmtId="0" fontId="1" fillId="34" borderId="33" xfId="0" applyFont="1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2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6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2" fontId="0" fillId="38" borderId="0" xfId="0" applyNumberFormat="1" applyFont="1" applyFill="1" applyBorder="1" applyAlignment="1">
      <alignment/>
    </xf>
    <xf numFmtId="2" fontId="0" fillId="38" borderId="0" xfId="0" applyNumberFormat="1" applyFont="1" applyFill="1" applyAlignment="1">
      <alignment/>
    </xf>
    <xf numFmtId="2" fontId="4" fillId="38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3" fillId="34" borderId="39" xfId="0" applyNumberFormat="1" applyFont="1" applyFill="1" applyBorder="1" applyAlignment="1">
      <alignment/>
    </xf>
    <xf numFmtId="2" fontId="3" fillId="34" borderId="26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8" borderId="0" xfId="0" applyNumberFormat="1" applyFill="1" applyAlignment="1">
      <alignment/>
    </xf>
    <xf numFmtId="0" fontId="0" fillId="38" borderId="10" xfId="0" applyFill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42" xfId="0" applyFill="1" applyBorder="1" applyAlignment="1">
      <alignment wrapText="1"/>
    </xf>
    <xf numFmtId="3" fontId="0" fillId="33" borderId="42" xfId="0" applyNumberFormat="1" applyFill="1" applyBorder="1" applyAlignment="1">
      <alignment/>
    </xf>
    <xf numFmtId="0" fontId="0" fillId="33" borderId="43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6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33" borderId="12" xfId="0" applyNumberFormat="1" applyFill="1" applyBorder="1" applyAlignment="1">
      <alignment horizontal="left"/>
    </xf>
    <xf numFmtId="2" fontId="0" fillId="0" borderId="11" xfId="0" applyNumberFormat="1" applyFont="1" applyFill="1" applyBorder="1" applyAlignment="1">
      <alignment/>
    </xf>
    <xf numFmtId="2" fontId="3" fillId="36" borderId="45" xfId="0" applyNumberFormat="1" applyFont="1" applyFill="1" applyBorder="1" applyAlignment="1">
      <alignment/>
    </xf>
    <xf numFmtId="2" fontId="3" fillId="36" borderId="23" xfId="0" applyNumberFormat="1" applyFon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2" fontId="4" fillId="35" borderId="48" xfId="0" applyNumberFormat="1" applyFont="1" applyFill="1" applyBorder="1" applyAlignment="1">
      <alignment/>
    </xf>
    <xf numFmtId="2" fontId="0" fillId="0" borderId="49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2" fontId="3" fillId="36" borderId="50" xfId="0" applyNumberFormat="1" applyFont="1" applyFill="1" applyBorder="1" applyAlignment="1">
      <alignment/>
    </xf>
    <xf numFmtId="0" fontId="3" fillId="36" borderId="50" xfId="0" applyFont="1" applyFill="1" applyBorder="1" applyAlignment="1">
      <alignment/>
    </xf>
    <xf numFmtId="2" fontId="0" fillId="35" borderId="51" xfId="0" applyNumberFormat="1" applyFill="1" applyBorder="1" applyAlignment="1">
      <alignment/>
    </xf>
    <xf numFmtId="2" fontId="0" fillId="35" borderId="51" xfId="0" applyNumberFormat="1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14" fontId="1" fillId="34" borderId="53" xfId="0" applyNumberFormat="1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14" fontId="1" fillId="34" borderId="54" xfId="0" applyNumberFormat="1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41" xfId="0" applyNumberFormat="1" applyFont="1" applyFill="1" applyBorder="1" applyAlignment="1">
      <alignment/>
    </xf>
    <xf numFmtId="2" fontId="0" fillId="35" borderId="41" xfId="0" applyNumberFormat="1" applyFill="1" applyBorder="1" applyAlignment="1">
      <alignment/>
    </xf>
    <xf numFmtId="2" fontId="0" fillId="0" borderId="55" xfId="0" applyNumberFormat="1" applyFill="1" applyBorder="1" applyAlignment="1">
      <alignment/>
    </xf>
    <xf numFmtId="14" fontId="1" fillId="34" borderId="56" xfId="0" applyNumberFormat="1" applyFont="1" applyFill="1" applyBorder="1" applyAlignment="1">
      <alignment wrapText="1"/>
    </xf>
    <xf numFmtId="3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2" fontId="4" fillId="35" borderId="40" xfId="0" applyNumberFormat="1" applyFont="1" applyFill="1" applyBorder="1" applyAlignment="1">
      <alignment/>
    </xf>
    <xf numFmtId="2" fontId="4" fillId="35" borderId="57" xfId="0" applyNumberFormat="1" applyFont="1" applyFill="1" applyBorder="1" applyAlignment="1">
      <alignment/>
    </xf>
    <xf numFmtId="2" fontId="0" fillId="35" borderId="48" xfId="0" applyNumberFormat="1" applyFill="1" applyBorder="1" applyAlignment="1">
      <alignment/>
    </xf>
    <xf numFmtId="0" fontId="0" fillId="33" borderId="46" xfId="0" applyFill="1" applyBorder="1" applyAlignment="1">
      <alignment wrapText="1"/>
    </xf>
    <xf numFmtId="0" fontId="0" fillId="34" borderId="58" xfId="0" applyFill="1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59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53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4" max="4" width="9.375" style="0" customWidth="1"/>
    <col min="7" max="7" width="9.625" style="0" customWidth="1"/>
    <col min="10" max="12" width="0" style="0" hidden="1" customWidth="1"/>
    <col min="13" max="13" width="10.875" style="0" hidden="1" customWidth="1"/>
    <col min="14" max="14" width="12.375" style="0" customWidth="1"/>
    <col min="15" max="15" width="10.25390625" style="0" customWidth="1"/>
    <col min="20" max="20" width="5.875" style="0" customWidth="1"/>
  </cols>
  <sheetData>
    <row r="1" spans="1:4" ht="12.75">
      <c r="A1" s="34" t="s">
        <v>30</v>
      </c>
      <c r="B1" s="35"/>
      <c r="C1" s="35"/>
      <c r="D1" s="35"/>
    </row>
    <row r="2" spans="1:4" ht="12.75">
      <c r="A2" s="34" t="s">
        <v>48</v>
      </c>
      <c r="B2" s="35"/>
      <c r="C2" s="35"/>
      <c r="D2" s="35"/>
    </row>
    <row r="3" ht="13.5" thickBot="1"/>
    <row r="4" spans="1:26" ht="12.75">
      <c r="A4" s="127" t="s">
        <v>19</v>
      </c>
      <c r="B4" s="129" t="s">
        <v>20</v>
      </c>
      <c r="C4" s="131" t="s">
        <v>25</v>
      </c>
      <c r="D4" s="126" t="s">
        <v>17</v>
      </c>
      <c r="E4" s="126"/>
      <c r="F4" s="126"/>
      <c r="G4" s="126"/>
      <c r="H4" s="126"/>
      <c r="I4" s="126"/>
      <c r="J4" s="126"/>
      <c r="K4" s="126"/>
      <c r="L4" s="126"/>
      <c r="M4" s="126"/>
      <c r="N4" s="11"/>
      <c r="O4" s="11"/>
      <c r="T4" s="51" t="s">
        <v>40</v>
      </c>
      <c r="U4" s="52"/>
      <c r="V4" s="52"/>
      <c r="W4" s="52"/>
      <c r="X4" s="52"/>
      <c r="Y4" s="52"/>
      <c r="Z4" s="53"/>
    </row>
    <row r="5" spans="1:26" s="3" customFormat="1" ht="45.75" thickBot="1">
      <c r="A5" s="128"/>
      <c r="B5" s="130"/>
      <c r="C5" s="132"/>
      <c r="D5" s="117" t="s">
        <v>42</v>
      </c>
      <c r="E5" s="105" t="s">
        <v>61</v>
      </c>
      <c r="F5" s="105" t="s">
        <v>68</v>
      </c>
      <c r="G5" s="106" t="s">
        <v>69</v>
      </c>
      <c r="H5" s="106" t="s">
        <v>70</v>
      </c>
      <c r="I5" s="107" t="s">
        <v>76</v>
      </c>
      <c r="J5" s="108"/>
      <c r="K5" s="39"/>
      <c r="L5" s="39"/>
      <c r="M5" s="39"/>
      <c r="N5" s="23" t="s">
        <v>27</v>
      </c>
      <c r="O5" s="23" t="s">
        <v>31</v>
      </c>
      <c r="T5" s="69" t="s">
        <v>49</v>
      </c>
      <c r="U5" s="54" t="s">
        <v>61</v>
      </c>
      <c r="V5" s="54" t="s">
        <v>68</v>
      </c>
      <c r="W5" s="54" t="s">
        <v>69</v>
      </c>
      <c r="X5" s="54" t="s">
        <v>70</v>
      </c>
      <c r="Y5" s="54" t="s">
        <v>76</v>
      </c>
      <c r="Z5" s="54" t="s">
        <v>41</v>
      </c>
    </row>
    <row r="6" spans="1:26" ht="12.75">
      <c r="A6" s="109" t="s">
        <v>6</v>
      </c>
      <c r="B6" s="110" t="s">
        <v>7</v>
      </c>
      <c r="C6" s="118" t="str">
        <f>A6&amp;" "&amp;B6</f>
        <v>Исаева Юлия</v>
      </c>
      <c r="D6" s="120">
        <f>VLOOKUP($A6&amp;$B6,'05.05.2007 Sp.'!$L$7:$M$100,2,FALSE)</f>
        <v>37.5</v>
      </c>
      <c r="E6" s="111">
        <f>VLOOKUP($A6&amp;$B6,'24.06.2007 Sp.'!$L$9:$M$100,2,FALSE)</f>
        <v>46.46739130434783</v>
      </c>
      <c r="F6" s="111">
        <f>VLOOKUP($A6&amp;$B6,'29.07.2007 Sp.'!$L$9:$M$100,2,FALSE)</f>
        <v>23.794443868560176</v>
      </c>
      <c r="G6" s="112">
        <v>0</v>
      </c>
      <c r="H6" s="111">
        <f>VLOOKUP($A6&amp;$B6,'19.08.2007 Sp.'!$L$9:$M$100,2,FALSE)</f>
        <v>23.76733761133507</v>
      </c>
      <c r="I6" s="111">
        <f>VLOOKUP($A6&amp;$B6,'19.10.2007 Sp.'!$L$9:$M$100,2,FALSE)</f>
        <v>42.78875782846432</v>
      </c>
      <c r="J6" s="113"/>
      <c r="K6" s="102"/>
      <c r="L6" s="13"/>
      <c r="M6" s="63">
        <v>0</v>
      </c>
      <c r="N6" s="92">
        <f aca="true" t="shared" si="0" ref="N6:N26">LARGE(D6:M6,1)+LARGE(D6:M6,2)+LARGE(D6:M6,3)</f>
        <v>126.75614913281214</v>
      </c>
      <c r="O6" s="30">
        <v>1</v>
      </c>
      <c r="T6" s="68" t="str">
        <f>A6&amp;B6</f>
        <v>ИсаеваЮлия</v>
      </c>
      <c r="U6" s="55">
        <f aca="true" t="shared" si="1" ref="U6:U26">D6</f>
        <v>37.5</v>
      </c>
      <c r="V6" s="56">
        <f aca="true" t="shared" si="2" ref="V6:V19">D6+E6</f>
        <v>83.96739130434783</v>
      </c>
      <c r="W6" s="56">
        <f>LARGE($D6:F6,1)+LARGE($D6:F6,2)+LARGE($D6:F6,3)</f>
        <v>107.76183517290801</v>
      </c>
      <c r="X6" s="56">
        <f>LARGE($D6:G6,1)+LARGE($D6:G6,2)+LARGE($D6:G6,3)</f>
        <v>107.76183517290801</v>
      </c>
      <c r="Y6" s="56">
        <f>LARGE($D6:H6,1)+LARGE($D6:H6,2)+LARGE($D6:H6,3)</f>
        <v>107.76183517290801</v>
      </c>
      <c r="Z6" s="57">
        <f>LARGE($D6:H6,1)+LARGE($D6:H6,2)+LARGE($D6:H6,3)</f>
        <v>107.76183517290801</v>
      </c>
    </row>
    <row r="7" spans="1:26" ht="12.75">
      <c r="A7" s="5" t="s">
        <v>2</v>
      </c>
      <c r="B7" s="1" t="s">
        <v>3</v>
      </c>
      <c r="C7" s="7" t="str">
        <f aca="true" t="shared" si="3" ref="C7:C26">A7&amp;" "&amp;B7</f>
        <v>Зеленова Надежда</v>
      </c>
      <c r="D7" s="121">
        <f>VLOOKUP($A7&amp;$B7,'05.05.2007 Sp.'!$L$7:$M$100,2,FALSE)</f>
        <v>21</v>
      </c>
      <c r="E7" s="12">
        <f>VLOOKUP($A7&amp;$B7,'24.06.2007 Sp.'!$L$9:$M$100,2,FALSE)</f>
        <v>18.586956521739133</v>
      </c>
      <c r="F7" s="12">
        <f>VLOOKUP($A7&amp;$B7,'29.07.2007 Sp.'!$L$9:$M$100,2,FALSE)</f>
        <v>16.656110707992124</v>
      </c>
      <c r="G7" s="12">
        <f>VLOOKUP($A7&amp;$B7,'11.08.2007 Sp.'!$L$9:$M$100,2,FALSE)</f>
        <v>29.424889521794633</v>
      </c>
      <c r="H7" s="12">
        <f>VLOOKUP($A7&amp;$B7,'19.08.2007 Sp.'!$L$9:$M$100,2,FALSE)</f>
        <v>31.272812646493517</v>
      </c>
      <c r="I7" s="12">
        <f>VLOOKUP($A7&amp;$B7,'19.10.2007 Sp.'!$L$9:$M$100,2,FALSE)</f>
        <v>23.961704383940017</v>
      </c>
      <c r="J7" s="114"/>
      <c r="K7" s="103"/>
      <c r="L7" s="50"/>
      <c r="M7" s="63">
        <v>0</v>
      </c>
      <c r="N7" s="93">
        <f t="shared" si="0"/>
        <v>84.65940655222816</v>
      </c>
      <c r="O7" s="31">
        <v>2</v>
      </c>
      <c r="T7" s="68" t="str">
        <f aca="true" t="shared" si="4" ref="T7:T26">A7&amp;B7</f>
        <v>ЗеленоваНадежда</v>
      </c>
      <c r="U7" s="55">
        <f t="shared" si="1"/>
        <v>21</v>
      </c>
      <c r="V7" s="56">
        <f t="shared" si="2"/>
        <v>39.58695652173913</v>
      </c>
      <c r="W7" s="56">
        <f aca="true" t="shared" si="5" ref="W7:W19">SUM(D7:F7)</f>
        <v>56.24306722973125</v>
      </c>
      <c r="X7" s="56">
        <f>LARGE($D7:G7,1)+LARGE($D7:G7,2)+LARGE($D7:G7,3)</f>
        <v>69.01184604353377</v>
      </c>
      <c r="Y7" s="56">
        <f>LARGE($D7:H7,1)+LARGE($D7:H7,2)+LARGE($D7:H7,3)</f>
        <v>81.69770216828815</v>
      </c>
      <c r="Z7" s="57">
        <f aca="true" t="shared" si="6" ref="Z7:Z22">SUM(F7:H7)</f>
        <v>77.35381287628027</v>
      </c>
    </row>
    <row r="8" spans="1:26" ht="12.75">
      <c r="A8" s="5" t="s">
        <v>10</v>
      </c>
      <c r="B8" s="1" t="s">
        <v>11</v>
      </c>
      <c r="C8" s="6" t="str">
        <f t="shared" si="3"/>
        <v>Маслова Наталия</v>
      </c>
      <c r="D8" s="121">
        <f>VLOOKUP($A8&amp;$B8,'05.05.2007 Sp.'!$L$7:$M$100,2,FALSE)</f>
        <v>28.5</v>
      </c>
      <c r="E8" s="12">
        <f>VLOOKUP($A8&amp;$B8,'24.06.2007 Sp.'!$L$9:$M$100,2,FALSE)</f>
        <v>26.02173913043478</v>
      </c>
      <c r="F8" s="12">
        <f>VLOOKUP($A8&amp;$B8,'29.07.2007 Sp.'!$L$9:$M$100,2,FALSE)</f>
        <v>11.897221934280088</v>
      </c>
      <c r="G8" s="12">
        <f>VLOOKUP($A8&amp;$B8,'11.08.2007 Sp.'!$L$9:$M$100,2,FALSE)</f>
        <v>22.362916036563924</v>
      </c>
      <c r="H8" s="64">
        <v>0</v>
      </c>
      <c r="I8" s="12">
        <f>VLOOKUP($A8&amp;$B8,'19.10.2007 Sp.'!$L$9:$M$100,2,FALSE)</f>
        <v>8.557751565692865</v>
      </c>
      <c r="J8" s="115"/>
      <c r="K8" s="102"/>
      <c r="L8" s="13"/>
      <c r="M8" s="63">
        <v>0</v>
      </c>
      <c r="N8" s="93">
        <f t="shared" si="0"/>
        <v>76.8846551669987</v>
      </c>
      <c r="O8" s="31">
        <v>3</v>
      </c>
      <c r="T8" s="68" t="str">
        <f t="shared" si="4"/>
        <v>МасловаНаталия</v>
      </c>
      <c r="U8" s="55">
        <f t="shared" si="1"/>
        <v>28.5</v>
      </c>
      <c r="V8" s="56">
        <f t="shared" si="2"/>
        <v>54.52173913043478</v>
      </c>
      <c r="W8" s="56">
        <f t="shared" si="5"/>
        <v>66.41896106471486</v>
      </c>
      <c r="X8" s="56">
        <f>LARGE($D8:G8,1)+LARGE($D8:G8,2)+LARGE($D8:G8,3)</f>
        <v>76.8846551669987</v>
      </c>
      <c r="Y8" s="56">
        <f>LARGE($D8:H8,1)+LARGE($D8:H8,2)+LARGE($D8:H8,3)</f>
        <v>76.8846551669987</v>
      </c>
      <c r="Z8" s="57">
        <f t="shared" si="6"/>
        <v>34.26013797084401</v>
      </c>
    </row>
    <row r="9" spans="1:26" ht="12.75">
      <c r="A9" s="5" t="s">
        <v>39</v>
      </c>
      <c r="B9" s="1" t="s">
        <v>15</v>
      </c>
      <c r="C9" s="6" t="str">
        <f t="shared" si="3"/>
        <v>Сурмач Екатерина</v>
      </c>
      <c r="D9" s="121">
        <f>VLOOKUP($A9&amp;$B9,'05.05.2007 Sp.'!$L$7:$M$100,2,FALSE)</f>
        <v>6</v>
      </c>
      <c r="E9" s="12">
        <f>VLOOKUP($A9&amp;$B9,'24.06.2007 Sp.'!$L$9:$M$100,2,FALSE)</f>
        <v>35.31521739130435</v>
      </c>
      <c r="F9" s="64">
        <v>0</v>
      </c>
      <c r="G9" s="64">
        <v>0</v>
      </c>
      <c r="H9" s="64">
        <v>0</v>
      </c>
      <c r="I9" s="12">
        <f>VLOOKUP($A9&amp;$B9,'19.10.2007 Sp.'!$L$9:$M$100,2,FALSE)</f>
        <v>32.519455949632885</v>
      </c>
      <c r="J9" s="114"/>
      <c r="K9" s="103"/>
      <c r="L9" s="50"/>
      <c r="M9" s="63">
        <v>0</v>
      </c>
      <c r="N9" s="93">
        <f t="shared" si="0"/>
        <v>73.83467334093723</v>
      </c>
      <c r="O9" s="31">
        <v>4</v>
      </c>
      <c r="T9" s="68" t="str">
        <f t="shared" si="4"/>
        <v>СурмачЕкатерина</v>
      </c>
      <c r="U9" s="55">
        <f t="shared" si="1"/>
        <v>6</v>
      </c>
      <c r="V9" s="56">
        <f t="shared" si="2"/>
        <v>41.31521739130435</v>
      </c>
      <c r="W9" s="56">
        <f t="shared" si="5"/>
        <v>41.31521739130435</v>
      </c>
      <c r="X9" s="56">
        <f>LARGE($D9:G9,1)+LARGE($D9:G9,2)+LARGE($D9:G9,3)</f>
        <v>41.31521739130435</v>
      </c>
      <c r="Y9" s="56">
        <f>LARGE($D9:H9,1)+LARGE($D9:H9,2)+LARGE($D9:H9,3)</f>
        <v>41.31521739130435</v>
      </c>
      <c r="Z9" s="57">
        <f t="shared" si="6"/>
        <v>0</v>
      </c>
    </row>
    <row r="10" spans="1:26" ht="12.75">
      <c r="A10" s="41" t="s">
        <v>64</v>
      </c>
      <c r="B10" s="84" t="s">
        <v>65</v>
      </c>
      <c r="C10" s="89" t="str">
        <f t="shared" si="3"/>
        <v>Лысенко Кристина</v>
      </c>
      <c r="D10" s="122">
        <v>0</v>
      </c>
      <c r="E10" s="64">
        <v>0</v>
      </c>
      <c r="F10" s="12">
        <f>VLOOKUP($A10&amp;$B10,'29.07.2007 Sp.'!$L$9:$M$100,2,FALSE)</f>
        <v>9.51777754742407</v>
      </c>
      <c r="G10" s="12">
        <f>VLOOKUP($A10&amp;$B10,'11.08.2007 Sp.'!$L$9:$M$100,2,FALSE)</f>
        <v>16.477938132204994</v>
      </c>
      <c r="H10" s="12">
        <f>VLOOKUP($A10&amp;$B10,'19.08.2007 Sp.'!$L$9:$M$100,2,FALSE)</f>
        <v>17.51277508203637</v>
      </c>
      <c r="I10" s="12">
        <f>VLOOKUP($A10&amp;$B10,'19.10.2007 Sp.'!$L$9:$M$100,2,FALSE)</f>
        <v>17.11550313138573</v>
      </c>
      <c r="J10" s="115"/>
      <c r="K10" s="102"/>
      <c r="L10" s="13"/>
      <c r="M10" s="13"/>
      <c r="N10" s="93">
        <f t="shared" si="0"/>
        <v>51.10621634562709</v>
      </c>
      <c r="O10" s="31">
        <v>5</v>
      </c>
      <c r="T10" s="68" t="str">
        <f t="shared" si="4"/>
        <v>ЛысенкоКристина</v>
      </c>
      <c r="U10" s="55">
        <f t="shared" si="1"/>
        <v>0</v>
      </c>
      <c r="V10" s="56">
        <f t="shared" si="2"/>
        <v>0</v>
      </c>
      <c r="W10" s="56">
        <f t="shared" si="5"/>
        <v>9.51777754742407</v>
      </c>
      <c r="X10" s="56">
        <f>LARGE($D10:G10,1)+LARGE($D10:G10,2)+LARGE($D10:G10,3)</f>
        <v>25.995715679629065</v>
      </c>
      <c r="Y10" s="56">
        <f>LARGE($D10:H10,1)+LARGE($D10:H10,2)+LARGE($D10:H10,3)</f>
        <v>43.508490761665435</v>
      </c>
      <c r="Z10" s="57">
        <f t="shared" si="6"/>
        <v>43.508490761665435</v>
      </c>
    </row>
    <row r="11" spans="1:26" ht="12.75">
      <c r="A11" s="5" t="s">
        <v>38</v>
      </c>
      <c r="B11" s="1" t="s">
        <v>13</v>
      </c>
      <c r="C11" s="6" t="str">
        <f t="shared" si="3"/>
        <v>Фадина Ольга</v>
      </c>
      <c r="D11" s="121">
        <f>VLOOKUP($A11&amp;$B11,'05.05.2007 Sp.'!$L$7:$M$100,2,FALSE)</f>
        <v>4.5</v>
      </c>
      <c r="E11" s="12">
        <f>VLOOKUP($A11&amp;$B11,'24.06.2007 Sp.'!$L$9:$M$100,2,FALSE)</f>
        <v>1.858695652173913</v>
      </c>
      <c r="F11" s="12">
        <f>VLOOKUP($A11&amp;$B11,'29.07.2007 Sp.'!$L$9:$M$100,2,FALSE)</f>
        <v>4.758888773712035</v>
      </c>
      <c r="G11" s="12">
        <f>VLOOKUP($A11&amp;$B11,'11.08.2007 Sp.'!$L$9:$M$100,2,FALSE)</f>
        <v>8.238969066102497</v>
      </c>
      <c r="H11" s="12">
        <f>VLOOKUP($A11&amp;$B11,'19.08.2007 Sp.'!$L$9:$M$100,2,FALSE)</f>
        <v>12.509125058597405</v>
      </c>
      <c r="I11" s="12">
        <f>VLOOKUP($A11&amp;$B11,'19.10.2007 Sp.'!$L$9:$M$100,2,FALSE)</f>
        <v>6.846201252554292</v>
      </c>
      <c r="J11" s="114"/>
      <c r="K11" s="103"/>
      <c r="L11" s="50"/>
      <c r="M11" s="63">
        <v>0</v>
      </c>
      <c r="N11" s="93">
        <f t="shared" si="0"/>
        <v>27.594295377254195</v>
      </c>
      <c r="O11" s="31">
        <v>6</v>
      </c>
      <c r="T11" s="68" t="str">
        <f t="shared" si="4"/>
        <v>ФадинаОльга</v>
      </c>
      <c r="U11" s="55">
        <f t="shared" si="1"/>
        <v>4.5</v>
      </c>
      <c r="V11" s="56">
        <f t="shared" si="2"/>
        <v>6.358695652173913</v>
      </c>
      <c r="W11" s="56">
        <f t="shared" si="5"/>
        <v>11.117584425885948</v>
      </c>
      <c r="X11" s="56">
        <f>LARGE($D11:G11,1)+LARGE($D11:G11,2)+LARGE($D11:G11,3)</f>
        <v>17.497857839814532</v>
      </c>
      <c r="Y11" s="56">
        <f>LARGE($D11:H11,1)+LARGE($D11:H11,2)+LARGE($D11:H11,3)</f>
        <v>25.506982898411938</v>
      </c>
      <c r="Z11" s="57">
        <f t="shared" si="6"/>
        <v>25.506982898411938</v>
      </c>
    </row>
    <row r="12" spans="1:26" ht="12.75">
      <c r="A12" s="48" t="s">
        <v>4</v>
      </c>
      <c r="B12" s="2" t="s">
        <v>5</v>
      </c>
      <c r="C12" s="7" t="str">
        <f t="shared" si="3"/>
        <v>Гиндина Оксана</v>
      </c>
      <c r="D12" s="121">
        <f>VLOOKUP($A12&amp;$B12,'05.05.2007 Sp.'!$L$7:$M$100,2,FALSE)</f>
        <v>15</v>
      </c>
      <c r="E12" s="64">
        <v>0</v>
      </c>
      <c r="F12" s="64">
        <v>0</v>
      </c>
      <c r="G12" s="64">
        <v>0</v>
      </c>
      <c r="H12" s="64">
        <v>0</v>
      </c>
      <c r="I12" s="12">
        <f>VLOOKUP($A12&amp;$B12,'19.10.2007 Sp.'!$L$9:$M$100,2,FALSE)</f>
        <v>11.980852191970008</v>
      </c>
      <c r="J12" s="114"/>
      <c r="K12" s="103"/>
      <c r="L12" s="50"/>
      <c r="M12" s="63">
        <v>0</v>
      </c>
      <c r="N12" s="93">
        <f t="shared" si="0"/>
        <v>26.98085219197001</v>
      </c>
      <c r="O12" s="31">
        <v>7</v>
      </c>
      <c r="T12" s="68" t="str">
        <f t="shared" si="4"/>
        <v>ГиндинаОксана</v>
      </c>
      <c r="U12" s="55">
        <f t="shared" si="1"/>
        <v>15</v>
      </c>
      <c r="V12" s="56">
        <f t="shared" si="2"/>
        <v>15</v>
      </c>
      <c r="W12" s="56">
        <f t="shared" si="5"/>
        <v>15</v>
      </c>
      <c r="X12" s="56">
        <f>LARGE($D12:G12,1)+LARGE($D12:G12,2)+LARGE($D12:G12,3)</f>
        <v>15</v>
      </c>
      <c r="Y12" s="56">
        <f>LARGE($D12:H12,1)+LARGE($D12:H12,2)+LARGE($D12:H12,3)</f>
        <v>15</v>
      </c>
      <c r="Z12" s="57">
        <f t="shared" si="6"/>
        <v>0</v>
      </c>
    </row>
    <row r="13" spans="1:26" ht="12.75">
      <c r="A13" s="5" t="s">
        <v>12</v>
      </c>
      <c r="B13" s="1" t="s">
        <v>13</v>
      </c>
      <c r="C13" s="6" t="str">
        <f t="shared" si="3"/>
        <v>Баркова Ольга</v>
      </c>
      <c r="D13" s="121">
        <f>VLOOKUP($A13&amp;$B13,'05.05.2007 Sp.'!$L$7:$M$100,2,FALSE)</f>
        <v>10.5</v>
      </c>
      <c r="E13" s="12">
        <f>VLOOKUP($A13&amp;$B13,'24.06.2007 Sp.'!$L$9:$M$100,2,FALSE)</f>
        <v>9.293478260869566</v>
      </c>
      <c r="F13" s="64">
        <v>0</v>
      </c>
      <c r="G13" s="64">
        <v>0</v>
      </c>
      <c r="H13" s="64">
        <v>0</v>
      </c>
      <c r="I13" s="64">
        <v>0</v>
      </c>
      <c r="J13" s="115"/>
      <c r="K13" s="102"/>
      <c r="L13" s="13"/>
      <c r="M13" s="63">
        <v>0</v>
      </c>
      <c r="N13" s="93">
        <f t="shared" si="0"/>
        <v>19.793478260869566</v>
      </c>
      <c r="O13" s="31">
        <v>8</v>
      </c>
      <c r="T13" s="68" t="str">
        <f t="shared" si="4"/>
        <v>БарковаОльга</v>
      </c>
      <c r="U13" s="55">
        <f t="shared" si="1"/>
        <v>10.5</v>
      </c>
      <c r="V13" s="56">
        <f t="shared" si="2"/>
        <v>19.793478260869566</v>
      </c>
      <c r="W13" s="56">
        <f t="shared" si="5"/>
        <v>19.793478260869566</v>
      </c>
      <c r="X13" s="56">
        <f>LARGE($D13:G13,1)+LARGE($D13:G13,2)+LARGE($D13:G13,3)</f>
        <v>19.793478260869566</v>
      </c>
      <c r="Y13" s="56">
        <f>LARGE($D13:H13,1)+LARGE($D13:H13,2)+LARGE($D13:H13,3)</f>
        <v>19.793478260869566</v>
      </c>
      <c r="Z13" s="57">
        <f t="shared" si="6"/>
        <v>0</v>
      </c>
    </row>
    <row r="14" spans="1:26" ht="12.75">
      <c r="A14" s="5" t="s">
        <v>0</v>
      </c>
      <c r="B14" s="1" t="s">
        <v>1</v>
      </c>
      <c r="C14" s="6" t="str">
        <f t="shared" si="3"/>
        <v>Семенова Полина</v>
      </c>
      <c r="D14" s="121">
        <f>VLOOKUP($A14&amp;$B14,'05.05.2007 Sp.'!$L$7:$M$100,2,FALSE)</f>
        <v>7.5</v>
      </c>
      <c r="E14" s="12">
        <f>VLOOKUP($A14&amp;$B14,'24.06.2007 Sp.'!$L$9:$M$100,2,FALSE)</f>
        <v>7.434782608695652</v>
      </c>
      <c r="F14" s="64">
        <v>0</v>
      </c>
      <c r="G14" s="64">
        <v>0</v>
      </c>
      <c r="H14" s="12">
        <f>VLOOKUP($A14&amp;$B14,'19.08.2007 Sp.'!$L$9:$M$100,2,FALSE)</f>
        <v>3.752737517579222</v>
      </c>
      <c r="I14" s="64">
        <v>0</v>
      </c>
      <c r="J14" s="114"/>
      <c r="K14" s="103"/>
      <c r="L14" s="50"/>
      <c r="M14" s="63">
        <v>0</v>
      </c>
      <c r="N14" s="93">
        <f t="shared" si="0"/>
        <v>18.687520126274876</v>
      </c>
      <c r="O14" s="31">
        <v>9</v>
      </c>
      <c r="T14" s="68" t="str">
        <f t="shared" si="4"/>
        <v>СеменоваПолина</v>
      </c>
      <c r="U14" s="55">
        <f t="shared" si="1"/>
        <v>7.5</v>
      </c>
      <c r="V14" s="56">
        <f t="shared" si="2"/>
        <v>14.934782608695652</v>
      </c>
      <c r="W14" s="56">
        <f t="shared" si="5"/>
        <v>14.934782608695652</v>
      </c>
      <c r="X14" s="56">
        <f>LARGE($D14:G14,1)+LARGE($D14:G14,2)+LARGE($D14:G14,3)</f>
        <v>14.934782608695652</v>
      </c>
      <c r="Y14" s="56">
        <f>LARGE($D14:H14,1)+LARGE($D14:H14,2)+LARGE($D14:H14,3)</f>
        <v>18.687520126274876</v>
      </c>
      <c r="Z14" s="57">
        <f t="shared" si="6"/>
        <v>3.752737517579222</v>
      </c>
    </row>
    <row r="15" spans="1:26" ht="12.75">
      <c r="A15" s="5" t="s">
        <v>54</v>
      </c>
      <c r="B15" s="1" t="s">
        <v>15</v>
      </c>
      <c r="C15" s="90" t="str">
        <f t="shared" si="3"/>
        <v>Романова Екатерина</v>
      </c>
      <c r="D15" s="122">
        <v>0</v>
      </c>
      <c r="E15" s="12">
        <f>VLOOKUP($A15&amp;$B15,'24.06.2007 Sp.'!$L$9:$M$100,2,FALSE)</f>
        <v>3.717391304347826</v>
      </c>
      <c r="F15" s="64">
        <v>0</v>
      </c>
      <c r="G15" s="12">
        <f>VLOOKUP($A15&amp;$B15,'11.08.2007 Sp.'!$L$9:$M$100,2,FALSE)</f>
        <v>5.884977904358927</v>
      </c>
      <c r="H15" s="12">
        <f>VLOOKUP($A15&amp;$B15,'19.08.2007 Sp.'!$L$9:$M$100,2,FALSE)</f>
        <v>5.003650023438962</v>
      </c>
      <c r="I15" s="64">
        <v>0</v>
      </c>
      <c r="J15" s="115"/>
      <c r="K15" s="102"/>
      <c r="L15" s="13"/>
      <c r="M15" s="13"/>
      <c r="N15" s="93">
        <f t="shared" si="0"/>
        <v>14.606019232145716</v>
      </c>
      <c r="O15" s="31">
        <v>10</v>
      </c>
      <c r="T15" s="68" t="str">
        <f t="shared" si="4"/>
        <v>РомановаЕкатерина</v>
      </c>
      <c r="U15" s="55">
        <f t="shared" si="1"/>
        <v>0</v>
      </c>
      <c r="V15" s="56">
        <f t="shared" si="2"/>
        <v>3.717391304347826</v>
      </c>
      <c r="W15" s="56">
        <f t="shared" si="5"/>
        <v>3.717391304347826</v>
      </c>
      <c r="X15" s="56">
        <f>LARGE($D15:G15,1)+LARGE($D15:G15,2)+LARGE($D15:G15,3)</f>
        <v>9.602369208706754</v>
      </c>
      <c r="Y15" s="56">
        <f>LARGE($D15:H15,1)+LARGE($D15:H15,2)+LARGE($D15:H15,3)</f>
        <v>14.606019232145716</v>
      </c>
      <c r="Z15" s="57">
        <f t="shared" si="6"/>
        <v>10.88862792779789</v>
      </c>
    </row>
    <row r="16" spans="1:26" ht="12.75">
      <c r="A16" s="41" t="s">
        <v>67</v>
      </c>
      <c r="B16" s="84" t="s">
        <v>57</v>
      </c>
      <c r="C16" s="89" t="str">
        <f t="shared" si="3"/>
        <v>Николаенко Мария</v>
      </c>
      <c r="D16" s="122">
        <v>0</v>
      </c>
      <c r="E16" s="64">
        <v>0</v>
      </c>
      <c r="F16" s="12">
        <f>VLOOKUP($A16&amp;$B16,'29.07.2007 Sp.'!$L$9:$M$100,2,FALSE)</f>
        <v>2.3794443868560173</v>
      </c>
      <c r="G16" s="12">
        <f>VLOOKUP($A16&amp;$B16,'11.08.2007 Sp.'!$L$9:$M$100,2,FALSE)</f>
        <v>4.707982323487141</v>
      </c>
      <c r="H16" s="12">
        <f>VLOOKUP($A16&amp;$B16,'19.08.2007 Sp.'!$L$9:$M$100,2,FALSE)</f>
        <v>6.254562529298703</v>
      </c>
      <c r="I16" s="12">
        <f>VLOOKUP($A16&amp;$B16,'19.10.2007 Sp.'!$L$9:$M$100,2,FALSE)</f>
        <v>3.423100626277146</v>
      </c>
      <c r="J16" s="115"/>
      <c r="K16" s="102"/>
      <c r="L16" s="13"/>
      <c r="M16" s="13"/>
      <c r="N16" s="93">
        <f t="shared" si="0"/>
        <v>14.385645479062989</v>
      </c>
      <c r="O16" s="31">
        <v>11</v>
      </c>
      <c r="T16" s="68" t="str">
        <f t="shared" si="4"/>
        <v>НиколаенкоМария</v>
      </c>
      <c r="U16" s="55">
        <f t="shared" si="1"/>
        <v>0</v>
      </c>
      <c r="V16" s="56">
        <f t="shared" si="2"/>
        <v>0</v>
      </c>
      <c r="W16" s="56">
        <f t="shared" si="5"/>
        <v>2.3794443868560173</v>
      </c>
      <c r="X16" s="56">
        <f>LARGE($D16:G16,1)+LARGE($D16:G16,2)+LARGE($D16:G16,3)</f>
        <v>7.087426710343159</v>
      </c>
      <c r="Y16" s="56">
        <f>LARGE($D16:H16,1)+LARGE($D16:H16,2)+LARGE($D16:H16,3)</f>
        <v>13.34198923964186</v>
      </c>
      <c r="Z16" s="57">
        <f t="shared" si="6"/>
        <v>13.341989239641862</v>
      </c>
    </row>
    <row r="17" spans="1:26" ht="12.75">
      <c r="A17" s="5" t="s">
        <v>74</v>
      </c>
      <c r="B17" s="1" t="s">
        <v>53</v>
      </c>
      <c r="C17" s="90" t="str">
        <f t="shared" si="3"/>
        <v>Крутенюк Анастасия</v>
      </c>
      <c r="D17" s="122">
        <v>0</v>
      </c>
      <c r="E17" s="12">
        <f>VLOOKUP($A17&amp;$B17,'24.06.2007 Sp.'!$L$9:$M$100,2,FALSE)</f>
        <v>5.576086956521738</v>
      </c>
      <c r="F17" s="64">
        <v>0</v>
      </c>
      <c r="G17" s="64">
        <v>0</v>
      </c>
      <c r="H17" s="12">
        <f>VLOOKUP($A17&amp;$B17,'19.08.2007 Sp.'!$L$9:$M$100,2,FALSE)</f>
        <v>8.756387541018185</v>
      </c>
      <c r="I17" s="64">
        <v>0</v>
      </c>
      <c r="J17" s="114"/>
      <c r="K17" s="103"/>
      <c r="L17" s="50"/>
      <c r="M17" s="63"/>
      <c r="N17" s="93">
        <f t="shared" si="0"/>
        <v>14.332474497539923</v>
      </c>
      <c r="O17" s="31">
        <v>12</v>
      </c>
      <c r="T17" s="68" t="str">
        <f t="shared" si="4"/>
        <v>КрутенюкАнастасия</v>
      </c>
      <c r="U17" s="55">
        <f t="shared" si="1"/>
        <v>0</v>
      </c>
      <c r="V17" s="56">
        <f t="shared" si="2"/>
        <v>5.576086956521738</v>
      </c>
      <c r="W17" s="56">
        <f t="shared" si="5"/>
        <v>5.576086956521738</v>
      </c>
      <c r="X17" s="56">
        <f>LARGE($D17:G17,1)+LARGE($D17:G17,2)+LARGE($D17:G17,3)</f>
        <v>5.576086956521738</v>
      </c>
      <c r="Y17" s="56">
        <f>LARGE($D17:H17,1)+LARGE($D17:H17,2)+LARGE($D17:H17,3)</f>
        <v>14.332474497539923</v>
      </c>
      <c r="Z17" s="57">
        <f t="shared" si="6"/>
        <v>8.756387541018185</v>
      </c>
    </row>
    <row r="18" spans="1:26" ht="12.75">
      <c r="A18" s="41" t="s">
        <v>52</v>
      </c>
      <c r="B18" s="84" t="s">
        <v>15</v>
      </c>
      <c r="C18" s="90" t="str">
        <f t="shared" si="3"/>
        <v>Соловьёва Екатерина</v>
      </c>
      <c r="D18" s="122">
        <v>0</v>
      </c>
      <c r="E18" s="12">
        <f>VLOOKUP($A18&amp;$B18,'24.06.2007 Sp.'!$L$9:$M$100,2,FALSE)</f>
        <v>13.01086956521739</v>
      </c>
      <c r="F18" s="64">
        <v>0</v>
      </c>
      <c r="G18" s="64">
        <v>0</v>
      </c>
      <c r="H18" s="64">
        <v>0</v>
      </c>
      <c r="I18" s="64">
        <v>0</v>
      </c>
      <c r="J18" s="114"/>
      <c r="K18" s="103"/>
      <c r="L18" s="50"/>
      <c r="M18" s="63"/>
      <c r="N18" s="93">
        <f t="shared" si="0"/>
        <v>13.01086956521739</v>
      </c>
      <c r="O18" s="31">
        <v>13</v>
      </c>
      <c r="T18" s="68" t="str">
        <f t="shared" si="4"/>
        <v>СоловьёваЕкатерина</v>
      </c>
      <c r="U18" s="55">
        <f t="shared" si="1"/>
        <v>0</v>
      </c>
      <c r="V18" s="56">
        <f t="shared" si="2"/>
        <v>13.01086956521739</v>
      </c>
      <c r="W18" s="56">
        <f t="shared" si="5"/>
        <v>13.01086956521739</v>
      </c>
      <c r="X18" s="56">
        <f>LARGE($D18:G18,1)+LARGE($D18:G18,2)+LARGE($D18:G18,3)</f>
        <v>13.01086956521739</v>
      </c>
      <c r="Y18" s="56">
        <f>LARGE($D18:H18,1)+LARGE($D18:H18,2)+LARGE($D18:H18,3)</f>
        <v>13.01086956521739</v>
      </c>
      <c r="Z18" s="57">
        <f t="shared" si="6"/>
        <v>0</v>
      </c>
    </row>
    <row r="19" spans="1:26" ht="12.75">
      <c r="A19" s="5" t="s">
        <v>77</v>
      </c>
      <c r="B19" s="1" t="s">
        <v>14</v>
      </c>
      <c r="C19" s="6" t="str">
        <f t="shared" si="3"/>
        <v>Потапова Антонина</v>
      </c>
      <c r="D19" s="121">
        <f>VLOOKUP($A19&amp;$B19,'05.05.2007 Sp.'!$L$7:$M$100,2,FALSE)</f>
        <v>3</v>
      </c>
      <c r="E19" s="12">
        <f>VLOOKUP($A19&amp;$B19,'24.06.2007 Sp.'!$L$9:$M$100,2,FALSE)</f>
        <v>3.717391304347826</v>
      </c>
      <c r="F19" s="64">
        <v>0</v>
      </c>
      <c r="G19" s="64">
        <v>0</v>
      </c>
      <c r="H19" s="64">
        <v>0</v>
      </c>
      <c r="I19" s="12">
        <f>VLOOKUP($A19&amp;$B19,'19.10.2007 Sp.'!$L$9:$M$100,2,FALSE)</f>
        <v>5.134650939415718</v>
      </c>
      <c r="J19" s="115"/>
      <c r="K19" s="102"/>
      <c r="L19" s="13"/>
      <c r="M19" s="13"/>
      <c r="N19" s="93">
        <f t="shared" si="0"/>
        <v>11.852042243763545</v>
      </c>
      <c r="O19" s="31">
        <v>14</v>
      </c>
      <c r="T19" s="68" t="str">
        <f t="shared" si="4"/>
        <v>ПотаповаАнтонина</v>
      </c>
      <c r="U19" s="55">
        <f t="shared" si="1"/>
        <v>3</v>
      </c>
      <c r="V19" s="56">
        <f t="shared" si="2"/>
        <v>6.717391304347826</v>
      </c>
      <c r="W19" s="56">
        <f t="shared" si="5"/>
        <v>6.717391304347826</v>
      </c>
      <c r="X19" s="56">
        <f>LARGE($D19:G19,1)+LARGE($D19:G19,2)+LARGE($D19:G19,3)</f>
        <v>6.717391304347826</v>
      </c>
      <c r="Y19" s="56">
        <f>LARGE($D19:H19,1)+LARGE($D19:H19,2)+LARGE($D19:H19,3)</f>
        <v>6.717391304347826</v>
      </c>
      <c r="Z19" s="57">
        <f t="shared" si="6"/>
        <v>0</v>
      </c>
    </row>
    <row r="20" spans="1:26" ht="12.75">
      <c r="A20" s="41" t="s">
        <v>73</v>
      </c>
      <c r="B20" s="84" t="s">
        <v>9</v>
      </c>
      <c r="C20" s="90" t="str">
        <f t="shared" si="3"/>
        <v>Новинская Елена</v>
      </c>
      <c r="D20" s="122">
        <v>0</v>
      </c>
      <c r="E20" s="64">
        <v>0</v>
      </c>
      <c r="F20" s="64">
        <v>0</v>
      </c>
      <c r="G20" s="12">
        <f>VLOOKUP($A20&amp;$B20,'11.08.2007 Sp.'!$L$9:$M$100,2,FALSE)</f>
        <v>11.769955808717855</v>
      </c>
      <c r="H20" s="64">
        <v>0</v>
      </c>
      <c r="I20" s="64">
        <v>0</v>
      </c>
      <c r="J20" s="115"/>
      <c r="K20" s="102"/>
      <c r="L20" s="13"/>
      <c r="M20" s="14"/>
      <c r="N20" s="93">
        <f t="shared" si="0"/>
        <v>11.769955808717855</v>
      </c>
      <c r="O20" s="31">
        <v>15</v>
      </c>
      <c r="T20" s="68" t="str">
        <f t="shared" si="4"/>
        <v>НовинскаяЕлена</v>
      </c>
      <c r="U20" s="55">
        <f t="shared" si="1"/>
        <v>0</v>
      </c>
      <c r="V20" s="56">
        <f aca="true" t="shared" si="7" ref="V20:V26">D20+E20</f>
        <v>0</v>
      </c>
      <c r="W20" s="56">
        <f aca="true" t="shared" si="8" ref="W20:W26">SUM(D20:F20)</f>
        <v>0</v>
      </c>
      <c r="X20" s="56">
        <f>LARGE($D20:G20,1)+LARGE($D20:G20,2)+LARGE($D20:G20,3)</f>
        <v>11.769955808717855</v>
      </c>
      <c r="Y20" s="56">
        <f>LARGE($D20:H20,1)+LARGE($D20:H20,2)+LARGE($D20:H20,3)</f>
        <v>11.769955808717855</v>
      </c>
      <c r="Z20" s="57">
        <f t="shared" si="6"/>
        <v>11.769955808717855</v>
      </c>
    </row>
    <row r="21" spans="1:26" ht="12.75">
      <c r="A21" s="5" t="s">
        <v>58</v>
      </c>
      <c r="B21" s="1" t="s">
        <v>9</v>
      </c>
      <c r="C21" s="90" t="str">
        <f t="shared" si="3"/>
        <v>Просолупова Елена</v>
      </c>
      <c r="D21" s="122">
        <v>0</v>
      </c>
      <c r="E21" s="12">
        <f>VLOOKUP($A21&amp;$B21,'24.06.2007 Sp.'!$L$9:$M$100,2,FALSE)</f>
        <v>1.858695652173913</v>
      </c>
      <c r="F21" s="64">
        <v>0</v>
      </c>
      <c r="G21" s="64">
        <v>0</v>
      </c>
      <c r="H21" s="64">
        <v>0</v>
      </c>
      <c r="I21" s="12">
        <f>VLOOKUP($A21&amp;$B21,'19.10.2007 Sp.'!$L$9:$M$100,2,FALSE)</f>
        <v>3.423100626277146</v>
      </c>
      <c r="J21" s="114"/>
      <c r="K21" s="103"/>
      <c r="L21" s="50"/>
      <c r="M21" s="65"/>
      <c r="N21" s="93">
        <f t="shared" si="0"/>
        <v>5.2817962784510595</v>
      </c>
      <c r="O21" s="31">
        <v>16</v>
      </c>
      <c r="T21" s="68" t="str">
        <f t="shared" si="4"/>
        <v>ПросолуповаЕлена</v>
      </c>
      <c r="U21" s="55">
        <f t="shared" si="1"/>
        <v>0</v>
      </c>
      <c r="V21" s="56">
        <f t="shared" si="7"/>
        <v>1.858695652173913</v>
      </c>
      <c r="W21" s="56">
        <f t="shared" si="8"/>
        <v>1.858695652173913</v>
      </c>
      <c r="X21" s="56">
        <f>LARGE($D21:G21,1)+LARGE($D21:G21,2)+LARGE($D21:G21,3)</f>
        <v>1.858695652173913</v>
      </c>
      <c r="Y21" s="56">
        <f>LARGE($D21:H21,1)+LARGE($D21:H21,2)+LARGE($D21:H21,3)</f>
        <v>1.858695652173913</v>
      </c>
      <c r="Z21" s="57">
        <f t="shared" si="6"/>
        <v>0</v>
      </c>
    </row>
    <row r="22" spans="1:26" ht="12.75">
      <c r="A22" s="5" t="s">
        <v>66</v>
      </c>
      <c r="B22" s="1" t="s">
        <v>57</v>
      </c>
      <c r="C22" s="90" t="str">
        <f t="shared" si="3"/>
        <v>Таскина Мария</v>
      </c>
      <c r="D22" s="122">
        <v>0</v>
      </c>
      <c r="E22" s="64">
        <v>0</v>
      </c>
      <c r="F22" s="12">
        <f>VLOOKUP($A22&amp;$B22,'29.07.2007 Sp.'!$L$9:$M$100,2,FALSE)</f>
        <v>4.758888773712035</v>
      </c>
      <c r="G22" s="64">
        <v>0</v>
      </c>
      <c r="H22" s="64">
        <v>0</v>
      </c>
      <c r="I22" s="64">
        <v>0</v>
      </c>
      <c r="J22" s="115"/>
      <c r="K22" s="102"/>
      <c r="L22" s="13"/>
      <c r="M22" s="14"/>
      <c r="N22" s="93">
        <f t="shared" si="0"/>
        <v>4.758888773712035</v>
      </c>
      <c r="O22" s="31">
        <v>17</v>
      </c>
      <c r="T22" s="68" t="str">
        <f t="shared" si="4"/>
        <v>ТаскинаМария</v>
      </c>
      <c r="U22" s="55">
        <f t="shared" si="1"/>
        <v>0</v>
      </c>
      <c r="V22" s="56">
        <f t="shared" si="7"/>
        <v>0</v>
      </c>
      <c r="W22" s="56">
        <f t="shared" si="8"/>
        <v>4.758888773712035</v>
      </c>
      <c r="X22" s="56">
        <f>LARGE($D22:G22,1)+LARGE($D22:G22,2)+LARGE($D22:G22,3)</f>
        <v>4.758888773712035</v>
      </c>
      <c r="Y22" s="56">
        <f>LARGE($D22:H22,1)+LARGE($D22:H22,2)+LARGE($D22:H22,3)</f>
        <v>4.758888773712035</v>
      </c>
      <c r="Z22" s="57">
        <f t="shared" si="6"/>
        <v>4.758888773712035</v>
      </c>
    </row>
    <row r="23" spans="1:26" ht="12.75">
      <c r="A23" s="5" t="s">
        <v>8</v>
      </c>
      <c r="B23" s="1" t="s">
        <v>9</v>
      </c>
      <c r="C23" s="6" t="str">
        <f t="shared" si="3"/>
        <v>Феколкина Елена</v>
      </c>
      <c r="D23" s="121">
        <f>VLOOKUP($A23&amp;$B23,'05.05.2007 Sp.'!$L$7:$M$100,2,FALSE)</f>
        <v>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114"/>
      <c r="K23" s="103"/>
      <c r="L23" s="50"/>
      <c r="M23" s="65">
        <v>0</v>
      </c>
      <c r="N23" s="93">
        <f t="shared" si="0"/>
        <v>3</v>
      </c>
      <c r="O23" s="31">
        <v>18</v>
      </c>
      <c r="T23" s="68" t="str">
        <f t="shared" si="4"/>
        <v>ФеколкинаЕлена</v>
      </c>
      <c r="U23" s="55">
        <f t="shared" si="1"/>
        <v>3</v>
      </c>
      <c r="V23" s="56">
        <f t="shared" si="7"/>
        <v>3</v>
      </c>
      <c r="W23" s="56">
        <f t="shared" si="8"/>
        <v>3</v>
      </c>
      <c r="X23" s="56">
        <f>LARGE($D23:G23,1)+LARGE($D23:G23,2)+LARGE($D23:G23,3)</f>
        <v>3</v>
      </c>
      <c r="Y23" s="56">
        <f>LARGE($D23:H23,1)+LARGE($D23:H23,2)+LARGE($D23:H23,3)</f>
        <v>3</v>
      </c>
      <c r="Z23" s="57"/>
    </row>
    <row r="24" spans="1:26" ht="12.75">
      <c r="A24" s="41" t="s">
        <v>55</v>
      </c>
      <c r="B24" s="84" t="s">
        <v>5</v>
      </c>
      <c r="C24" s="89" t="str">
        <f t="shared" si="3"/>
        <v>Строгетская Оксана</v>
      </c>
      <c r="D24" s="122">
        <v>0</v>
      </c>
      <c r="E24" s="12">
        <f>VLOOKUP($A24&amp;$B24,'24.06.2007 Sp.'!$L$9:$M$100,2,FALSE)</f>
        <v>1.858695652173913</v>
      </c>
      <c r="F24" s="64">
        <v>0</v>
      </c>
      <c r="G24" s="64">
        <v>0</v>
      </c>
      <c r="H24" s="64">
        <v>0</v>
      </c>
      <c r="I24" s="64">
        <v>0</v>
      </c>
      <c r="J24" s="115"/>
      <c r="K24" s="102"/>
      <c r="L24" s="13"/>
      <c r="M24" s="14"/>
      <c r="N24" s="93">
        <f t="shared" si="0"/>
        <v>1.858695652173913</v>
      </c>
      <c r="O24" s="31">
        <v>18</v>
      </c>
      <c r="T24" s="68" t="str">
        <f t="shared" si="4"/>
        <v>СтрогетскаяОксана</v>
      </c>
      <c r="U24" s="55">
        <f t="shared" si="1"/>
        <v>0</v>
      </c>
      <c r="V24" s="56">
        <f t="shared" si="7"/>
        <v>1.858695652173913</v>
      </c>
      <c r="W24" s="56">
        <f t="shared" si="8"/>
        <v>1.858695652173913</v>
      </c>
      <c r="X24" s="56">
        <f>LARGE($D24:G24,1)+LARGE($D24:G24,2)+LARGE($D24:G24,3)</f>
        <v>1.858695652173913</v>
      </c>
      <c r="Y24" s="56">
        <f>LARGE($D24:H24,1)+LARGE($D24:H24,2)+LARGE($D24:H24,3)</f>
        <v>1.858695652173913</v>
      </c>
      <c r="Z24" s="57"/>
    </row>
    <row r="25" spans="1:26" ht="12.75">
      <c r="A25" s="125" t="s">
        <v>56</v>
      </c>
      <c r="B25" s="80" t="s">
        <v>57</v>
      </c>
      <c r="C25" s="90" t="str">
        <f t="shared" si="3"/>
        <v>Рабчун Мария</v>
      </c>
      <c r="D25" s="122">
        <v>0</v>
      </c>
      <c r="E25" s="12">
        <f>VLOOKUP($A25&amp;$B25,'24.06.2007 Sp.'!$L$9:$M$100,2,FALSE)</f>
        <v>1.858695652173913</v>
      </c>
      <c r="F25" s="64">
        <v>0</v>
      </c>
      <c r="G25" s="64">
        <v>0</v>
      </c>
      <c r="H25" s="64">
        <v>0</v>
      </c>
      <c r="I25" s="64">
        <v>0</v>
      </c>
      <c r="J25" s="114"/>
      <c r="K25" s="103"/>
      <c r="L25" s="50"/>
      <c r="M25" s="65"/>
      <c r="N25" s="93">
        <f t="shared" si="0"/>
        <v>1.858695652173913</v>
      </c>
      <c r="O25" s="31">
        <v>18</v>
      </c>
      <c r="T25" s="68" t="str">
        <f t="shared" si="4"/>
        <v>РабчунМария</v>
      </c>
      <c r="U25" s="55">
        <f t="shared" si="1"/>
        <v>0</v>
      </c>
      <c r="V25" s="56">
        <f t="shared" si="7"/>
        <v>1.858695652173913</v>
      </c>
      <c r="W25" s="56">
        <f t="shared" si="8"/>
        <v>1.858695652173913</v>
      </c>
      <c r="X25" s="56">
        <f>LARGE($D25:G25,1)+LARGE($D25:G25,2)+LARGE($D25:G25,3)</f>
        <v>1.858695652173913</v>
      </c>
      <c r="Y25" s="56">
        <f>LARGE($D25:H25,1)+LARGE($D25:H25,2)+LARGE($D25:H25,3)</f>
        <v>1.858695652173913</v>
      </c>
      <c r="Z25" s="57"/>
    </row>
    <row r="26" spans="1:26" ht="12.75">
      <c r="A26" s="94" t="s">
        <v>45</v>
      </c>
      <c r="B26" s="81" t="s">
        <v>46</v>
      </c>
      <c r="C26" s="6" t="str">
        <f t="shared" si="3"/>
        <v>Мелешкевич Дарья</v>
      </c>
      <c r="D26" s="121">
        <f>VLOOKUP($A26&amp;$B26,'05.05.2007 Sp.'!$L$7:$M$100,2,FALSE)</f>
        <v>1.5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114"/>
      <c r="K26" s="103"/>
      <c r="L26" s="50"/>
      <c r="M26" s="65">
        <v>0</v>
      </c>
      <c r="N26" s="93">
        <f t="shared" si="0"/>
        <v>1.5</v>
      </c>
      <c r="O26" s="31">
        <v>21</v>
      </c>
      <c r="T26" s="68" t="str">
        <f t="shared" si="4"/>
        <v>МелешкевичДарья</v>
      </c>
      <c r="U26" s="55">
        <f t="shared" si="1"/>
        <v>1.5</v>
      </c>
      <c r="V26" s="56">
        <f t="shared" si="7"/>
        <v>1.5</v>
      </c>
      <c r="W26" s="56">
        <f t="shared" si="8"/>
        <v>1.5</v>
      </c>
      <c r="X26" s="56">
        <f>LARGE($D26:G26,1)+LARGE($D26:G26,2)+LARGE($D26:G26,3)</f>
        <v>1.5</v>
      </c>
      <c r="Y26" s="56">
        <f>LARGE($D26:H26,1)+LARGE($D26:H26,2)+LARGE($D26:H26,3)</f>
        <v>1.5</v>
      </c>
      <c r="Z26" s="57"/>
    </row>
    <row r="27" spans="1:26" ht="12.75">
      <c r="A27" s="5"/>
      <c r="B27" s="1"/>
      <c r="C27" s="7"/>
      <c r="D27" s="122"/>
      <c r="E27" s="64"/>
      <c r="F27" s="64"/>
      <c r="G27" s="64"/>
      <c r="H27" s="64"/>
      <c r="I27" s="12"/>
      <c r="J27" s="115"/>
      <c r="K27" s="102"/>
      <c r="L27" s="13"/>
      <c r="M27" s="14"/>
      <c r="N27" s="93"/>
      <c r="O27" s="31"/>
      <c r="T27" s="68"/>
      <c r="U27" s="55"/>
      <c r="V27" s="56"/>
      <c r="W27" s="56"/>
      <c r="X27" s="56"/>
      <c r="Y27" s="56"/>
      <c r="Z27" s="57"/>
    </row>
    <row r="28" spans="1:26" ht="13.5" thickBot="1">
      <c r="A28" s="95"/>
      <c r="B28" s="96"/>
      <c r="C28" s="119"/>
      <c r="D28" s="123"/>
      <c r="E28" s="97"/>
      <c r="F28" s="97"/>
      <c r="G28" s="97"/>
      <c r="H28" s="97"/>
      <c r="I28" s="124"/>
      <c r="J28" s="116"/>
      <c r="K28" s="104"/>
      <c r="L28" s="98"/>
      <c r="M28" s="99"/>
      <c r="N28" s="100"/>
      <c r="O28" s="101"/>
      <c r="T28" s="68"/>
      <c r="U28" s="55"/>
      <c r="V28" s="56"/>
      <c r="W28" s="56"/>
      <c r="X28" s="56"/>
      <c r="Y28" s="56"/>
      <c r="Z28" s="57"/>
    </row>
    <row r="29" spans="14:26" ht="12.75">
      <c r="N29" s="22"/>
      <c r="U29" s="58"/>
      <c r="V29" s="59"/>
      <c r="W29" s="59"/>
      <c r="X29" s="60"/>
      <c r="Y29" s="60"/>
      <c r="Z29" s="60"/>
    </row>
    <row r="30" spans="2:26" ht="12.75">
      <c r="B30" s="42" t="s">
        <v>36</v>
      </c>
      <c r="C30" s="22"/>
      <c r="D30" s="43">
        <f aca="true" t="shared" si="9" ref="D30:I30">SUM(D6:D29)</f>
        <v>138</v>
      </c>
      <c r="E30" s="43">
        <f t="shared" si="9"/>
        <v>176.57608695652172</v>
      </c>
      <c r="F30" s="43">
        <f t="shared" si="9"/>
        <v>73.76277599253655</v>
      </c>
      <c r="G30" s="43">
        <f t="shared" si="9"/>
        <v>98.86762879322998</v>
      </c>
      <c r="H30" s="43">
        <f t="shared" si="9"/>
        <v>108.82938800979743</v>
      </c>
      <c r="I30" s="43">
        <f t="shared" si="9"/>
        <v>155.7510784956101</v>
      </c>
      <c r="N30" s="22"/>
      <c r="U30" s="43">
        <f aca="true" t="shared" si="10" ref="U30:Z30">SUM(U6:U28)</f>
        <v>138</v>
      </c>
      <c r="V30" s="43">
        <f t="shared" si="10"/>
        <v>314.57608695652175</v>
      </c>
      <c r="W30" s="43">
        <f t="shared" si="10"/>
        <v>388.3388629490583</v>
      </c>
      <c r="X30" s="43">
        <f t="shared" si="10"/>
        <v>456.7944634478422</v>
      </c>
      <c r="Y30" s="43">
        <f t="shared" si="10"/>
        <v>518.7695573245653</v>
      </c>
      <c r="Z30" s="66">
        <f t="shared" si="10"/>
        <v>341.6598464885767</v>
      </c>
    </row>
    <row r="31" spans="13:14" ht="25.5">
      <c r="M31" s="32" t="s">
        <v>37</v>
      </c>
      <c r="N31" s="33">
        <f>SUM(N6:N30)</f>
        <v>604.5123296779303</v>
      </c>
    </row>
  </sheetData>
  <sheetProtection/>
  <mergeCells count="4">
    <mergeCell ref="D4:M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selection activeCell="A35" sqref="A35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43</v>
      </c>
      <c r="B1" s="27"/>
    </row>
    <row r="2" spans="1:2" ht="13.5" thickBot="1">
      <c r="A2" s="28" t="s">
        <v>48</v>
      </c>
      <c r="B2" s="29"/>
    </row>
    <row r="3" spans="1:2" ht="42" customHeight="1">
      <c r="A3" s="9" t="s">
        <v>35</v>
      </c>
      <c r="B3" s="24">
        <v>100</v>
      </c>
    </row>
    <row r="4" spans="1:11" ht="13.5" thickBot="1">
      <c r="A4" s="10" t="s">
        <v>18</v>
      </c>
      <c r="B4" s="25">
        <v>0.5</v>
      </c>
      <c r="K4" s="4"/>
    </row>
    <row r="5" ht="13.5" thickBot="1">
      <c r="K5" s="4"/>
    </row>
    <row r="6" spans="1:13" s="3" customFormat="1" ht="27" customHeight="1" thickBot="1">
      <c r="A6" s="15" t="s">
        <v>19</v>
      </c>
      <c r="B6" s="16" t="s">
        <v>20</v>
      </c>
      <c r="C6" s="47" t="s">
        <v>25</v>
      </c>
      <c r="D6" s="36" t="s">
        <v>32</v>
      </c>
      <c r="E6" s="17" t="s">
        <v>28</v>
      </c>
      <c r="F6" s="17" t="s">
        <v>29</v>
      </c>
      <c r="G6" s="18" t="s">
        <v>17</v>
      </c>
      <c r="L6" s="70" t="s">
        <v>50</v>
      </c>
      <c r="M6" s="70"/>
    </row>
    <row r="7" spans="1:13" ht="12.75">
      <c r="A7" s="5" t="s">
        <v>6</v>
      </c>
      <c r="B7" s="1" t="s">
        <v>7</v>
      </c>
      <c r="C7" s="6" t="s">
        <v>26</v>
      </c>
      <c r="D7" s="45">
        <v>0</v>
      </c>
      <c r="E7" s="45">
        <v>1</v>
      </c>
      <c r="F7" s="37">
        <f>VLOOKUP(E7,баллы!$A$2:$B$41,2,FALSE)</f>
        <v>25</v>
      </c>
      <c r="G7" s="20">
        <f aca="true" t="shared" si="0" ref="G7:G17">F7*(1+$B$4)*$B$3/100</f>
        <v>37.5</v>
      </c>
      <c r="L7" s="71" t="str">
        <f aca="true" t="shared" si="1" ref="L7:L17">A7&amp;B7</f>
        <v>ИсаеваЮлия</v>
      </c>
      <c r="M7" s="72">
        <f aca="true" t="shared" si="2" ref="M7:M17">G7</f>
        <v>37.5</v>
      </c>
    </row>
    <row r="8" spans="1:13" ht="12.75">
      <c r="A8" s="5" t="s">
        <v>10</v>
      </c>
      <c r="B8" s="1" t="s">
        <v>11</v>
      </c>
      <c r="C8" s="6" t="s">
        <v>44</v>
      </c>
      <c r="D8" s="46">
        <v>0</v>
      </c>
      <c r="E8" s="46">
        <v>2</v>
      </c>
      <c r="F8" s="38">
        <f>VLOOKUP(E8,баллы!$A$2:$B$41,2,FALSE)</f>
        <v>19</v>
      </c>
      <c r="G8" s="21">
        <f t="shared" si="0"/>
        <v>28.5</v>
      </c>
      <c r="L8" s="71" t="str">
        <f t="shared" si="1"/>
        <v>МасловаНаталия</v>
      </c>
      <c r="M8" s="72">
        <f t="shared" si="2"/>
        <v>28.5</v>
      </c>
    </row>
    <row r="9" spans="1:13" ht="12.75">
      <c r="A9" s="5" t="s">
        <v>2</v>
      </c>
      <c r="B9" s="1" t="s">
        <v>3</v>
      </c>
      <c r="C9" s="7" t="s">
        <v>21</v>
      </c>
      <c r="D9" s="46">
        <v>0</v>
      </c>
      <c r="E9" s="46">
        <v>3</v>
      </c>
      <c r="F9" s="38">
        <f>VLOOKUP(E9,баллы!$A$2:$B$41,2,FALSE)</f>
        <v>14</v>
      </c>
      <c r="G9" s="21">
        <f t="shared" si="0"/>
        <v>21</v>
      </c>
      <c r="L9" s="71" t="str">
        <f t="shared" si="1"/>
        <v>ЗеленоваНадежда</v>
      </c>
      <c r="M9" s="72">
        <f t="shared" si="2"/>
        <v>21</v>
      </c>
    </row>
    <row r="10" spans="1:13" ht="12.75">
      <c r="A10" s="48" t="s">
        <v>4</v>
      </c>
      <c r="B10" s="2" t="s">
        <v>5</v>
      </c>
      <c r="C10" s="7" t="s">
        <v>24</v>
      </c>
      <c r="D10" s="46">
        <v>0</v>
      </c>
      <c r="E10" s="46">
        <v>4</v>
      </c>
      <c r="F10" s="38">
        <f>VLOOKUP(E10,баллы!$A$2:$B$41,2,FALSE)</f>
        <v>10</v>
      </c>
      <c r="G10" s="21">
        <f t="shared" si="0"/>
        <v>15</v>
      </c>
      <c r="L10" s="71" t="str">
        <f t="shared" si="1"/>
        <v>ГиндинаОксана</v>
      </c>
      <c r="M10" s="72">
        <f t="shared" si="2"/>
        <v>15</v>
      </c>
    </row>
    <row r="11" spans="1:13" ht="12.75">
      <c r="A11" s="5" t="s">
        <v>12</v>
      </c>
      <c r="B11" s="1" t="s">
        <v>13</v>
      </c>
      <c r="C11" s="6" t="s">
        <v>22</v>
      </c>
      <c r="D11" s="46">
        <v>0</v>
      </c>
      <c r="E11" s="46">
        <v>5</v>
      </c>
      <c r="F11" s="38">
        <f>VLOOKUP(E11,баллы!$A$2:$B$41,2,FALSE)</f>
        <v>7</v>
      </c>
      <c r="G11" s="21">
        <f t="shared" si="0"/>
        <v>10.5</v>
      </c>
      <c r="L11" s="71" t="str">
        <f t="shared" si="1"/>
        <v>БарковаОльга</v>
      </c>
      <c r="M11" s="72">
        <f t="shared" si="2"/>
        <v>10.5</v>
      </c>
    </row>
    <row r="12" spans="1:13" ht="12.75">
      <c r="A12" s="5" t="s">
        <v>0</v>
      </c>
      <c r="B12" s="1" t="s">
        <v>1</v>
      </c>
      <c r="C12" s="6" t="s">
        <v>21</v>
      </c>
      <c r="D12" s="46">
        <v>0</v>
      </c>
      <c r="E12" s="46">
        <v>6</v>
      </c>
      <c r="F12" s="38">
        <f>VLOOKUP(E12,баллы!$A$2:$B$41,2,FALSE)</f>
        <v>5</v>
      </c>
      <c r="G12" s="21">
        <f t="shared" si="0"/>
        <v>7.5</v>
      </c>
      <c r="L12" s="71" t="str">
        <f t="shared" si="1"/>
        <v>СеменоваПолина</v>
      </c>
      <c r="M12" s="72">
        <f t="shared" si="2"/>
        <v>7.5</v>
      </c>
    </row>
    <row r="13" spans="1:13" ht="12.75">
      <c r="A13" s="5" t="s">
        <v>39</v>
      </c>
      <c r="B13" s="1" t="s">
        <v>15</v>
      </c>
      <c r="C13" s="6" t="s">
        <v>22</v>
      </c>
      <c r="D13" s="46">
        <v>0</v>
      </c>
      <c r="E13" s="46">
        <v>7</v>
      </c>
      <c r="F13" s="38">
        <f>VLOOKUP(E13,баллы!$A$2:$B$41,2,FALSE)</f>
        <v>4</v>
      </c>
      <c r="G13" s="21">
        <f t="shared" si="0"/>
        <v>6</v>
      </c>
      <c r="L13" s="71" t="str">
        <f t="shared" si="1"/>
        <v>СурмачЕкатерина</v>
      </c>
      <c r="M13" s="72">
        <f t="shared" si="2"/>
        <v>6</v>
      </c>
    </row>
    <row r="14" spans="1:13" ht="12.75">
      <c r="A14" s="5" t="s">
        <v>38</v>
      </c>
      <c r="B14" s="1" t="s">
        <v>13</v>
      </c>
      <c r="C14" s="6" t="s">
        <v>21</v>
      </c>
      <c r="D14" s="46">
        <v>0</v>
      </c>
      <c r="E14" s="46">
        <v>8</v>
      </c>
      <c r="F14" s="38">
        <f>VLOOKUP(E14,баллы!$A$2:$B$41,2,FALSE)</f>
        <v>3</v>
      </c>
      <c r="G14" s="21">
        <f t="shared" si="0"/>
        <v>4.5</v>
      </c>
      <c r="L14" s="71" t="str">
        <f t="shared" si="1"/>
        <v>ФадинаОльга</v>
      </c>
      <c r="M14" s="72">
        <f t="shared" si="2"/>
        <v>4.5</v>
      </c>
    </row>
    <row r="15" spans="1:13" ht="12.75">
      <c r="A15" s="5" t="s">
        <v>77</v>
      </c>
      <c r="B15" s="1" t="s">
        <v>14</v>
      </c>
      <c r="C15" s="6" t="s">
        <v>16</v>
      </c>
      <c r="D15" s="46">
        <v>0</v>
      </c>
      <c r="E15" s="46">
        <v>9</v>
      </c>
      <c r="F15" s="38">
        <f>VLOOKUP(E15,баллы!$A$2:$B$41,2,FALSE)</f>
        <v>2</v>
      </c>
      <c r="G15" s="21">
        <f t="shared" si="0"/>
        <v>3</v>
      </c>
      <c r="L15" s="71" t="str">
        <f t="shared" si="1"/>
        <v>ПотаповаАнтонина</v>
      </c>
      <c r="M15" s="72">
        <f t="shared" si="2"/>
        <v>3</v>
      </c>
    </row>
    <row r="16" spans="1:13" ht="12.75">
      <c r="A16" s="5" t="s">
        <v>8</v>
      </c>
      <c r="B16" s="1" t="s">
        <v>9</v>
      </c>
      <c r="C16" s="6" t="s">
        <v>23</v>
      </c>
      <c r="D16" s="46">
        <v>0</v>
      </c>
      <c r="E16" s="46">
        <v>10</v>
      </c>
      <c r="F16" s="38">
        <f>VLOOKUP(E16,баллы!$A$2:$B$41,2,FALSE)</f>
        <v>2</v>
      </c>
      <c r="G16" s="21">
        <f t="shared" si="0"/>
        <v>3</v>
      </c>
      <c r="L16" s="71" t="str">
        <f t="shared" si="1"/>
        <v>ФеколкинаЕлена</v>
      </c>
      <c r="M16" s="72">
        <f t="shared" si="2"/>
        <v>3</v>
      </c>
    </row>
    <row r="17" spans="1:13" ht="12.75">
      <c r="A17" s="5" t="s">
        <v>45</v>
      </c>
      <c r="B17" s="1" t="s">
        <v>46</v>
      </c>
      <c r="C17" s="6" t="s">
        <v>47</v>
      </c>
      <c r="D17" s="46">
        <v>0</v>
      </c>
      <c r="E17" s="46">
        <v>11</v>
      </c>
      <c r="F17" s="38">
        <f>VLOOKUP(E17,баллы!$A$2:$B$41,2,FALSE)</f>
        <v>1</v>
      </c>
      <c r="G17" s="21">
        <f t="shared" si="0"/>
        <v>1.5</v>
      </c>
      <c r="L17" s="71" t="str">
        <f t="shared" si="1"/>
        <v>МелешкевичДарья</v>
      </c>
      <c r="M17" s="72">
        <f t="shared" si="2"/>
        <v>1.5</v>
      </c>
    </row>
    <row r="18" spans="1:11" ht="12.75">
      <c r="A18" s="5"/>
      <c r="B18" s="1"/>
      <c r="C18" s="6"/>
      <c r="D18" s="46"/>
      <c r="E18" s="46"/>
      <c r="F18" s="38"/>
      <c r="G18" s="21"/>
      <c r="K18" s="67">
        <f aca="true" t="shared" si="3" ref="K18:K29">A18&amp;B18</f>
      </c>
    </row>
    <row r="19" spans="1:11" ht="12.75">
      <c r="A19" s="5"/>
      <c r="B19" s="1"/>
      <c r="C19" s="6"/>
      <c r="D19" s="46"/>
      <c r="E19" s="46"/>
      <c r="F19" s="38"/>
      <c r="G19" s="21"/>
      <c r="K19" s="67">
        <f t="shared" si="3"/>
      </c>
    </row>
    <row r="20" spans="1:11" ht="12.75">
      <c r="A20" s="5"/>
      <c r="B20" s="1"/>
      <c r="C20" s="7"/>
      <c r="D20" s="46"/>
      <c r="E20" s="46"/>
      <c r="F20" s="38"/>
      <c r="G20" s="21"/>
      <c r="K20" s="67">
        <f t="shared" si="3"/>
      </c>
    </row>
    <row r="21" spans="1:11" ht="12.75">
      <c r="A21" s="5"/>
      <c r="B21" s="1"/>
      <c r="C21" s="6"/>
      <c r="D21" s="46"/>
      <c r="E21" s="46"/>
      <c r="F21" s="38"/>
      <c r="G21" s="21"/>
      <c r="K21" s="67">
        <f t="shared" si="3"/>
      </c>
    </row>
    <row r="22" spans="1:11" ht="12.75">
      <c r="A22" s="5"/>
      <c r="B22" s="1"/>
      <c r="C22" s="6"/>
      <c r="D22" s="46"/>
      <c r="E22" s="46"/>
      <c r="F22" s="38"/>
      <c r="G22" s="21"/>
      <c r="K22" s="67">
        <f t="shared" si="3"/>
      </c>
    </row>
    <row r="23" spans="1:11" ht="12.75">
      <c r="A23" s="5"/>
      <c r="B23" s="1"/>
      <c r="C23" s="6"/>
      <c r="D23" s="46"/>
      <c r="E23" s="46"/>
      <c r="F23" s="38"/>
      <c r="G23" s="21"/>
      <c r="K23" s="67">
        <f t="shared" si="3"/>
      </c>
    </row>
    <row r="24" spans="1:11" ht="12.75">
      <c r="A24" s="5"/>
      <c r="B24" s="1"/>
      <c r="C24" s="6"/>
      <c r="D24" s="46"/>
      <c r="E24" s="46"/>
      <c r="F24" s="38"/>
      <c r="G24" s="21"/>
      <c r="K24" s="67">
        <f t="shared" si="3"/>
      </c>
    </row>
    <row r="25" spans="1:11" ht="12.75">
      <c r="A25" s="5"/>
      <c r="B25" s="1"/>
      <c r="C25" s="6"/>
      <c r="D25" s="46"/>
      <c r="E25" s="46"/>
      <c r="F25" s="38"/>
      <c r="G25" s="21"/>
      <c r="K25" s="67">
        <f t="shared" si="3"/>
      </c>
    </row>
    <row r="26" spans="1:11" ht="12.75">
      <c r="A26" s="5"/>
      <c r="B26" s="1"/>
      <c r="C26" s="6"/>
      <c r="D26" s="46"/>
      <c r="E26" s="46"/>
      <c r="F26" s="38"/>
      <c r="G26" s="21"/>
      <c r="K26" s="67">
        <f t="shared" si="3"/>
      </c>
    </row>
    <row r="27" spans="1:11" ht="12.75">
      <c r="A27" s="5"/>
      <c r="B27" s="1"/>
      <c r="C27" s="7"/>
      <c r="D27" s="46"/>
      <c r="E27" s="46"/>
      <c r="F27" s="38"/>
      <c r="G27" s="21"/>
      <c r="K27" s="67">
        <f t="shared" si="3"/>
      </c>
    </row>
    <row r="28" spans="1:11" ht="12.75">
      <c r="A28" s="5"/>
      <c r="B28" s="1"/>
      <c r="C28" s="7"/>
      <c r="D28" s="46"/>
      <c r="E28" s="46"/>
      <c r="F28" s="38"/>
      <c r="G28" s="21"/>
      <c r="K28" s="67">
        <f t="shared" si="3"/>
      </c>
    </row>
    <row r="29" spans="1:11" ht="12.75">
      <c r="A29" s="5"/>
      <c r="B29" s="1"/>
      <c r="C29" s="7"/>
      <c r="D29" s="46"/>
      <c r="E29" s="46"/>
      <c r="F29" s="38"/>
      <c r="G29" s="21"/>
      <c r="K29" s="67">
        <f t="shared" si="3"/>
      </c>
    </row>
    <row r="31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1">
      <selection activeCell="A18" sqref="A18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62</v>
      </c>
      <c r="B1" s="27"/>
    </row>
    <row r="2" spans="1:2" ht="13.5" thickBot="1">
      <c r="A2" s="28" t="s">
        <v>48</v>
      </c>
      <c r="B2" s="29"/>
    </row>
    <row r="3" spans="1:2" ht="25.5">
      <c r="A3" s="9" t="s">
        <v>35</v>
      </c>
      <c r="B3" s="24">
        <v>100</v>
      </c>
    </row>
    <row r="4" spans="1:2" ht="25.5">
      <c r="A4" s="41" t="s">
        <v>33</v>
      </c>
      <c r="B4" s="44">
        <f>'Итог.'!U30</f>
        <v>138</v>
      </c>
    </row>
    <row r="5" spans="1:2" ht="38.25">
      <c r="A5" s="40" t="s">
        <v>34</v>
      </c>
      <c r="B5" s="61">
        <f>SUM(D9:D50)</f>
        <v>118.5</v>
      </c>
    </row>
    <row r="6" spans="1:11" ht="13.5" thickBot="1">
      <c r="A6" s="10" t="s">
        <v>18</v>
      </c>
      <c r="B6" s="62">
        <f>B5/B4</f>
        <v>0.8586956521739131</v>
      </c>
      <c r="K6" s="4"/>
    </row>
    <row r="7" ht="13.5" thickBot="1">
      <c r="K7" s="4"/>
    </row>
    <row r="8" spans="1:13" s="3" customFormat="1" ht="27" customHeight="1" thickBot="1">
      <c r="A8" s="15" t="s">
        <v>19</v>
      </c>
      <c r="B8" s="16" t="s">
        <v>20</v>
      </c>
      <c r="C8" s="47" t="s">
        <v>25</v>
      </c>
      <c r="D8" s="36" t="s">
        <v>32</v>
      </c>
      <c r="E8" s="17" t="s">
        <v>28</v>
      </c>
      <c r="F8" s="17" t="s">
        <v>29</v>
      </c>
      <c r="G8" s="18" t="s">
        <v>17</v>
      </c>
      <c r="I8" s="8"/>
      <c r="J8" s="8"/>
      <c r="L8" s="70" t="s">
        <v>50</v>
      </c>
      <c r="M8" s="70"/>
    </row>
    <row r="9" spans="1:13" ht="12.75">
      <c r="A9" s="85" t="s">
        <v>6</v>
      </c>
      <c r="B9" s="85" t="s">
        <v>7</v>
      </c>
      <c r="C9" s="88" t="s">
        <v>26</v>
      </c>
      <c r="D9" s="49">
        <f>VLOOKUP(A9&amp;B9,'Итог.'!$T$6:$Z$103,2,FALSE)</f>
        <v>37.5</v>
      </c>
      <c r="E9" s="45">
        <v>1</v>
      </c>
      <c r="F9" s="37">
        <f>VLOOKUP(E9,баллы!$A$2:$B$41,2,FALSE)</f>
        <v>25</v>
      </c>
      <c r="G9" s="20">
        <f>F9*(1+$B$6)*$B$3/100</f>
        <v>46.46739130434783</v>
      </c>
      <c r="L9" s="71" t="str">
        <f>A9&amp;B9</f>
        <v>ИсаеваЮлия</v>
      </c>
      <c r="M9" s="72">
        <f>G9</f>
        <v>46.46739130434783</v>
      </c>
    </row>
    <row r="10" spans="1:13" ht="12.75">
      <c r="A10" s="86" t="s">
        <v>39</v>
      </c>
      <c r="B10" s="87" t="s">
        <v>15</v>
      </c>
      <c r="C10" s="88" t="s">
        <v>22</v>
      </c>
      <c r="D10" s="49">
        <f>VLOOKUP(A10&amp;B10,'Итог.'!$T$6:$Z$103,2,FALSE)</f>
        <v>6</v>
      </c>
      <c r="E10" s="46">
        <v>2</v>
      </c>
      <c r="F10" s="38">
        <f>VLOOKUP(E10,баллы!$A$2:$B$41,2,FALSE)</f>
        <v>19</v>
      </c>
      <c r="G10" s="21">
        <f>F10*(1+$B$6)*$B$3/100</f>
        <v>35.31521739130435</v>
      </c>
      <c r="L10" s="71" t="str">
        <f aca="true" t="shared" si="0" ref="L10:L28">A10&amp;B10</f>
        <v>СурмачЕкатерина</v>
      </c>
      <c r="M10" s="72">
        <f aca="true" t="shared" si="1" ref="M10:M28">G10</f>
        <v>35.31521739130435</v>
      </c>
    </row>
    <row r="11" spans="1:13" ht="12.75">
      <c r="A11" s="85" t="s">
        <v>10</v>
      </c>
      <c r="B11" s="85" t="s">
        <v>11</v>
      </c>
      <c r="C11" s="88" t="s">
        <v>44</v>
      </c>
      <c r="D11" s="49">
        <f>VLOOKUP(A11&amp;B11,'Итог.'!$T$6:$Z$103,2,FALSE)</f>
        <v>28.5</v>
      </c>
      <c r="E11" s="46">
        <v>3</v>
      </c>
      <c r="F11" s="38">
        <f>VLOOKUP(E11,баллы!$A$2:$B$41,2,FALSE)</f>
        <v>14</v>
      </c>
      <c r="G11" s="21">
        <f>F11*(1+$B$6)*$B$3/100</f>
        <v>26.02173913043478</v>
      </c>
      <c r="L11" s="71" t="str">
        <f t="shared" si="0"/>
        <v>МасловаНаталия</v>
      </c>
      <c r="M11" s="72">
        <f t="shared" si="1"/>
        <v>26.02173913043478</v>
      </c>
    </row>
    <row r="12" spans="1:13" ht="12.75">
      <c r="A12" s="86" t="s">
        <v>2</v>
      </c>
      <c r="B12" s="87" t="s">
        <v>3</v>
      </c>
      <c r="C12" s="88" t="s">
        <v>21</v>
      </c>
      <c r="D12" s="49">
        <f>VLOOKUP(A12&amp;B12,'Итог.'!$T$6:$Z$103,2,FALSE)</f>
        <v>21</v>
      </c>
      <c r="E12" s="46">
        <v>4</v>
      </c>
      <c r="F12" s="38">
        <f>VLOOKUP(E12,баллы!$A$2:$B$41,2,FALSE)</f>
        <v>10</v>
      </c>
      <c r="G12" s="21">
        <f>F12*(1+$B$6)*$B$3/100</f>
        <v>18.586956521739133</v>
      </c>
      <c r="L12" s="71" t="str">
        <f t="shared" si="0"/>
        <v>ЗеленоваНадежда</v>
      </c>
      <c r="M12" s="72">
        <f t="shared" si="1"/>
        <v>18.586956521739133</v>
      </c>
    </row>
    <row r="13" spans="1:13" ht="12.75">
      <c r="A13" s="80" t="s">
        <v>52</v>
      </c>
      <c r="B13" s="80" t="s">
        <v>15</v>
      </c>
      <c r="C13" s="88" t="s">
        <v>59</v>
      </c>
      <c r="D13" s="49">
        <f>VLOOKUP(A13&amp;B13,'Итог.'!$T$6:$Z$103,2,FALSE)</f>
        <v>0</v>
      </c>
      <c r="E13" s="46">
        <v>5</v>
      </c>
      <c r="F13" s="38">
        <f>VLOOKUP(E13,баллы!$A$2:$B$41,2,FALSE)</f>
        <v>7</v>
      </c>
      <c r="G13" s="21">
        <f aca="true" t="shared" si="2" ref="G13:G28">F13*(1+$B$6)*$B$3/100</f>
        <v>13.01086956521739</v>
      </c>
      <c r="L13" s="71" t="str">
        <f t="shared" si="0"/>
        <v>СоловьёваЕкатерина</v>
      </c>
      <c r="M13" s="72">
        <f t="shared" si="1"/>
        <v>13.01086956521739</v>
      </c>
    </row>
    <row r="14" spans="1:13" ht="12.75">
      <c r="A14" s="80" t="s">
        <v>12</v>
      </c>
      <c r="B14" s="80" t="s">
        <v>13</v>
      </c>
      <c r="C14" s="88" t="s">
        <v>22</v>
      </c>
      <c r="D14" s="49">
        <f>VLOOKUP(A14&amp;B14,'Итог.'!$T$6:$Z$103,2,FALSE)</f>
        <v>10.5</v>
      </c>
      <c r="E14" s="46">
        <v>6</v>
      </c>
      <c r="F14" s="38">
        <f>VLOOKUP(E14,баллы!$A$2:$B$41,2,FALSE)</f>
        <v>5</v>
      </c>
      <c r="G14" s="21">
        <f t="shared" si="2"/>
        <v>9.293478260869566</v>
      </c>
      <c r="L14" s="71" t="str">
        <f t="shared" si="0"/>
        <v>БарковаОльга</v>
      </c>
      <c r="M14" s="72">
        <f t="shared" si="1"/>
        <v>9.293478260869566</v>
      </c>
    </row>
    <row r="15" spans="1:13" ht="12.75">
      <c r="A15" s="80" t="s">
        <v>0</v>
      </c>
      <c r="B15" s="80" t="s">
        <v>1</v>
      </c>
      <c r="C15" s="88" t="s">
        <v>21</v>
      </c>
      <c r="D15" s="49">
        <f>VLOOKUP(A15&amp;B15,'Итог.'!$T$6:$Z$103,2,FALSE)</f>
        <v>7.5</v>
      </c>
      <c r="E15" s="46">
        <v>7</v>
      </c>
      <c r="F15" s="38">
        <f>VLOOKUP(E15,баллы!$A$2:$B$41,2,FALSE)</f>
        <v>4</v>
      </c>
      <c r="G15" s="21">
        <f t="shared" si="2"/>
        <v>7.434782608695652</v>
      </c>
      <c r="L15" s="71" t="str">
        <f t="shared" si="0"/>
        <v>СеменоваПолина</v>
      </c>
      <c r="M15" s="72">
        <f t="shared" si="1"/>
        <v>7.434782608695652</v>
      </c>
    </row>
    <row r="16" spans="1:13" ht="12.75">
      <c r="A16" s="81" t="s">
        <v>74</v>
      </c>
      <c r="B16" s="81" t="s">
        <v>53</v>
      </c>
      <c r="C16" s="88" t="s">
        <v>21</v>
      </c>
      <c r="D16" s="49">
        <f>VLOOKUP(A16&amp;B16,'Итог.'!$T$6:$Z$103,2,FALSE)</f>
        <v>0</v>
      </c>
      <c r="E16" s="46">
        <v>8</v>
      </c>
      <c r="F16" s="38">
        <f>VLOOKUP(E16,баллы!$A$2:$B$41,2,FALSE)</f>
        <v>3</v>
      </c>
      <c r="G16" s="21">
        <f t="shared" si="2"/>
        <v>5.576086956521738</v>
      </c>
      <c r="L16" s="71" t="str">
        <f t="shared" si="0"/>
        <v>КрутенюкАнастасия</v>
      </c>
      <c r="M16" s="72">
        <f t="shared" si="1"/>
        <v>5.576086956521738</v>
      </c>
    </row>
    <row r="17" spans="1:13" ht="12.75">
      <c r="A17" s="82" t="s">
        <v>77</v>
      </c>
      <c r="B17" s="82" t="s">
        <v>14</v>
      </c>
      <c r="C17" s="88" t="s">
        <v>16</v>
      </c>
      <c r="D17" s="49">
        <f>VLOOKUP(A17&amp;B17,'Итог.'!$T$6:$Z$103,2,FALSE)</f>
        <v>3</v>
      </c>
      <c r="E17" s="46">
        <v>9</v>
      </c>
      <c r="F17" s="38">
        <f>VLOOKUP(E17,баллы!$A$2:$B$41,2,FALSE)</f>
        <v>2</v>
      </c>
      <c r="G17" s="21">
        <f t="shared" si="2"/>
        <v>3.717391304347826</v>
      </c>
      <c r="L17" s="71" t="str">
        <f t="shared" si="0"/>
        <v>ПотаповаАнтонина</v>
      </c>
      <c r="M17" s="72">
        <f t="shared" si="1"/>
        <v>3.717391304347826</v>
      </c>
    </row>
    <row r="18" spans="1:13" ht="12.75">
      <c r="A18" s="1" t="s">
        <v>54</v>
      </c>
      <c r="B18" s="1" t="s">
        <v>15</v>
      </c>
      <c r="C18" s="88" t="s">
        <v>21</v>
      </c>
      <c r="D18" s="49">
        <f>VLOOKUP(A18&amp;B18,'Итог.'!$T$6:$Z$103,2,FALSE)</f>
        <v>0</v>
      </c>
      <c r="E18" s="46">
        <v>10</v>
      </c>
      <c r="F18" s="38">
        <f>VLOOKUP(E18,баллы!$A$2:$B$41,2,FALSE)</f>
        <v>2</v>
      </c>
      <c r="G18" s="21">
        <f t="shared" si="2"/>
        <v>3.717391304347826</v>
      </c>
      <c r="L18" s="71" t="str">
        <f t="shared" si="0"/>
        <v>РомановаЕкатерина</v>
      </c>
      <c r="M18" s="72">
        <f t="shared" si="1"/>
        <v>3.717391304347826</v>
      </c>
    </row>
    <row r="19" spans="1:13" ht="12.75">
      <c r="A19" s="83" t="s">
        <v>55</v>
      </c>
      <c r="B19" s="83" t="s">
        <v>5</v>
      </c>
      <c r="C19" s="89" t="s">
        <v>60</v>
      </c>
      <c r="D19" s="49">
        <f>VLOOKUP(A19&amp;B19,'Итог.'!$T$6:$Z$103,2,FALSE)</f>
        <v>0</v>
      </c>
      <c r="E19" s="46">
        <v>11</v>
      </c>
      <c r="F19" s="38">
        <f>VLOOKUP(E19,баллы!$A$2:$B$41,2,FALSE)</f>
        <v>1</v>
      </c>
      <c r="G19" s="21">
        <f t="shared" si="2"/>
        <v>1.858695652173913</v>
      </c>
      <c r="L19" s="71" t="str">
        <f t="shared" si="0"/>
        <v>СтрогетскаяОксана</v>
      </c>
      <c r="M19" s="72">
        <f t="shared" si="1"/>
        <v>1.858695652173913</v>
      </c>
    </row>
    <row r="20" spans="1:13" ht="12.75">
      <c r="A20" s="84" t="s">
        <v>56</v>
      </c>
      <c r="B20" s="84" t="s">
        <v>57</v>
      </c>
      <c r="C20" s="90" t="s">
        <v>21</v>
      </c>
      <c r="D20" s="49">
        <f>VLOOKUP(A20&amp;B20,'Итог.'!$T$6:$Z$103,2,FALSE)</f>
        <v>0</v>
      </c>
      <c r="E20" s="46">
        <v>12</v>
      </c>
      <c r="F20" s="38">
        <f>VLOOKUP(E20,баллы!$A$2:$B$41,2,FALSE)</f>
        <v>1</v>
      </c>
      <c r="G20" s="21">
        <f t="shared" si="2"/>
        <v>1.858695652173913</v>
      </c>
      <c r="L20" s="71" t="str">
        <f t="shared" si="0"/>
        <v>РабчунМария</v>
      </c>
      <c r="M20" s="72">
        <f t="shared" si="1"/>
        <v>1.858695652173913</v>
      </c>
    </row>
    <row r="21" spans="1:13" ht="12.75">
      <c r="A21" s="84" t="s">
        <v>38</v>
      </c>
      <c r="B21" s="84" t="s">
        <v>13</v>
      </c>
      <c r="C21" s="90" t="s">
        <v>21</v>
      </c>
      <c r="D21" s="49">
        <f>VLOOKUP(A21&amp;B21,'Итог.'!$T$6:$Z$103,2,FALSE)</f>
        <v>4.5</v>
      </c>
      <c r="E21" s="46">
        <v>13</v>
      </c>
      <c r="F21" s="38">
        <f>VLOOKUP(E21,баллы!$A$2:$B$41,2,FALSE)</f>
        <v>1</v>
      </c>
      <c r="G21" s="21">
        <f t="shared" si="2"/>
        <v>1.858695652173913</v>
      </c>
      <c r="L21" s="71" t="str">
        <f t="shared" si="0"/>
        <v>ФадинаОльга</v>
      </c>
      <c r="M21" s="72">
        <f t="shared" si="1"/>
        <v>1.858695652173913</v>
      </c>
    </row>
    <row r="22" spans="1:13" ht="12.75">
      <c r="A22" s="1" t="s">
        <v>58</v>
      </c>
      <c r="B22" s="1" t="s">
        <v>9</v>
      </c>
      <c r="C22" s="90" t="s">
        <v>21</v>
      </c>
      <c r="D22" s="49">
        <f>VLOOKUP(A22&amp;B22,'Итог.'!$T$6:$Z$103,2,FALSE)</f>
        <v>0</v>
      </c>
      <c r="E22" s="46">
        <v>14</v>
      </c>
      <c r="F22" s="38">
        <f>VLOOKUP(E22,баллы!$A$2:$B$41,2,FALSE)</f>
        <v>1</v>
      </c>
      <c r="G22" s="21">
        <f t="shared" si="2"/>
        <v>1.858695652173913</v>
      </c>
      <c r="L22" s="71" t="str">
        <f t="shared" si="0"/>
        <v>ПросолуповаЕлена</v>
      </c>
      <c r="M22" s="72">
        <f t="shared" si="1"/>
        <v>1.858695652173913</v>
      </c>
    </row>
    <row r="23" spans="1:13" ht="12.75">
      <c r="A23" s="5"/>
      <c r="B23" s="1"/>
      <c r="C23" s="6"/>
      <c r="D23" s="19"/>
      <c r="E23" s="46"/>
      <c r="F23" s="38"/>
      <c r="G23" s="21">
        <f t="shared" si="2"/>
        <v>0</v>
      </c>
      <c r="L23" s="71">
        <f t="shared" si="0"/>
      </c>
      <c r="M23" s="72">
        <f t="shared" si="1"/>
        <v>0</v>
      </c>
    </row>
    <row r="24" spans="1:13" ht="12.75">
      <c r="A24" s="5"/>
      <c r="B24" s="1"/>
      <c r="C24" s="6"/>
      <c r="D24" s="19"/>
      <c r="E24" s="46"/>
      <c r="F24" s="38"/>
      <c r="G24" s="21">
        <f t="shared" si="2"/>
        <v>0</v>
      </c>
      <c r="L24" s="71">
        <f t="shared" si="0"/>
      </c>
      <c r="M24" s="72">
        <f t="shared" si="1"/>
        <v>0</v>
      </c>
    </row>
    <row r="25" spans="1:13" ht="12.75">
      <c r="A25" s="5"/>
      <c r="B25" s="1"/>
      <c r="C25" s="6"/>
      <c r="D25" s="19"/>
      <c r="E25" s="46"/>
      <c r="F25" s="38"/>
      <c r="G25" s="21">
        <f t="shared" si="2"/>
        <v>0</v>
      </c>
      <c r="L25" s="71">
        <f t="shared" si="0"/>
      </c>
      <c r="M25" s="72">
        <f t="shared" si="1"/>
        <v>0</v>
      </c>
    </row>
    <row r="26" spans="1:13" ht="12.75">
      <c r="A26" s="5"/>
      <c r="B26" s="1"/>
      <c r="C26" s="7"/>
      <c r="D26" s="19"/>
      <c r="E26" s="46"/>
      <c r="F26" s="38"/>
      <c r="G26" s="21">
        <f t="shared" si="2"/>
        <v>0</v>
      </c>
      <c r="L26" s="71">
        <f t="shared" si="0"/>
      </c>
      <c r="M26" s="72">
        <f t="shared" si="1"/>
        <v>0</v>
      </c>
    </row>
    <row r="27" spans="1:13" ht="12.75">
      <c r="A27" s="5"/>
      <c r="B27" s="1"/>
      <c r="C27" s="7"/>
      <c r="D27" s="19"/>
      <c r="E27" s="46"/>
      <c r="F27" s="38"/>
      <c r="G27" s="21">
        <f t="shared" si="2"/>
        <v>0</v>
      </c>
      <c r="L27" s="71">
        <f t="shared" si="0"/>
      </c>
      <c r="M27" s="72">
        <f t="shared" si="1"/>
        <v>0</v>
      </c>
    </row>
    <row r="28" spans="1:13" ht="12.75">
      <c r="A28" s="5"/>
      <c r="B28" s="1"/>
      <c r="C28" s="7"/>
      <c r="D28" s="19"/>
      <c r="E28" s="46"/>
      <c r="F28" s="38"/>
      <c r="G28" s="21">
        <f t="shared" si="2"/>
        <v>0</v>
      </c>
      <c r="L28" s="71">
        <f t="shared" si="0"/>
      </c>
      <c r="M28" s="72">
        <f t="shared" si="1"/>
        <v>0</v>
      </c>
    </row>
    <row r="30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75</v>
      </c>
      <c r="B1" s="27"/>
    </row>
    <row r="2" spans="1:2" ht="13.5" thickBot="1">
      <c r="A2" s="28" t="s">
        <v>48</v>
      </c>
      <c r="B2" s="29"/>
    </row>
    <row r="3" spans="1:2" ht="25.5">
      <c r="A3" s="9" t="s">
        <v>35</v>
      </c>
      <c r="B3" s="24">
        <v>150</v>
      </c>
    </row>
    <row r="4" spans="1:2" ht="25.5">
      <c r="A4" s="41" t="s">
        <v>33</v>
      </c>
      <c r="B4" s="44">
        <f>'Итог.'!V30</f>
        <v>314.57608695652175</v>
      </c>
    </row>
    <row r="5" spans="1:2" ht="38.25">
      <c r="A5" s="40" t="s">
        <v>34</v>
      </c>
      <c r="B5" s="61">
        <f>SUM(D9:D43)</f>
        <v>184.43478260869566</v>
      </c>
    </row>
    <row r="6" spans="1:11" ht="13.5" thickBot="1">
      <c r="A6" s="10" t="s">
        <v>18</v>
      </c>
      <c r="B6" s="62">
        <f>B5/B4</f>
        <v>0.5862962579040116</v>
      </c>
      <c r="K6" s="4"/>
    </row>
    <row r="7" ht="13.5" thickBot="1">
      <c r="K7" s="4"/>
    </row>
    <row r="8" spans="1:13" s="3" customFormat="1" ht="27" customHeight="1" thickBot="1">
      <c r="A8" s="15" t="s">
        <v>19</v>
      </c>
      <c r="B8" s="16" t="s">
        <v>20</v>
      </c>
      <c r="C8" s="47" t="s">
        <v>25</v>
      </c>
      <c r="D8" s="36" t="s">
        <v>32</v>
      </c>
      <c r="E8" s="17" t="s">
        <v>28</v>
      </c>
      <c r="F8" s="17" t="s">
        <v>29</v>
      </c>
      <c r="G8" s="18" t="s">
        <v>17</v>
      </c>
      <c r="I8" s="8"/>
      <c r="J8" s="8"/>
      <c r="L8" s="70" t="s">
        <v>50</v>
      </c>
      <c r="M8" s="70"/>
    </row>
    <row r="9" spans="1:13" ht="12.75">
      <c r="A9" s="86" t="s">
        <v>6</v>
      </c>
      <c r="B9" s="87" t="s">
        <v>7</v>
      </c>
      <c r="C9" s="88" t="s">
        <v>63</v>
      </c>
      <c r="D9" s="91">
        <f>VLOOKUP(A9&amp;B9,'Итог.'!$T$6:$Z$103,3,FALSE)</f>
        <v>83.96739130434783</v>
      </c>
      <c r="E9" s="46">
        <v>4</v>
      </c>
      <c r="F9" s="38">
        <f>VLOOKUP(E9,баллы!$A$2:$B$41,2,FALSE)</f>
        <v>10</v>
      </c>
      <c r="G9" s="21">
        <f aca="true" t="shared" si="0" ref="G9:G15">F9*(1+$B$6)*$B$3/100</f>
        <v>23.794443868560176</v>
      </c>
      <c r="L9" s="71" t="str">
        <f aca="true" t="shared" si="1" ref="L9:L21">A9&amp;B9</f>
        <v>ИсаеваЮлия</v>
      </c>
      <c r="M9" s="72">
        <f aca="true" t="shared" si="2" ref="M9:M21">G9</f>
        <v>23.794443868560176</v>
      </c>
    </row>
    <row r="10" spans="1:13" ht="12.75">
      <c r="A10" s="80" t="s">
        <v>2</v>
      </c>
      <c r="B10" s="80" t="s">
        <v>3</v>
      </c>
      <c r="C10" s="88" t="s">
        <v>63</v>
      </c>
      <c r="D10" s="91">
        <f>VLOOKUP(A10&amp;B10,'Итог.'!$T$6:$Z$103,3,FALSE)</f>
        <v>39.58695652173913</v>
      </c>
      <c r="E10" s="46">
        <v>5</v>
      </c>
      <c r="F10" s="38">
        <f>VLOOKUP(E10,баллы!$A$2:$B$41,2,FALSE)</f>
        <v>7</v>
      </c>
      <c r="G10" s="21">
        <f t="shared" si="0"/>
        <v>16.656110707992124</v>
      </c>
      <c r="L10" s="71" t="str">
        <f t="shared" si="1"/>
        <v>ЗеленоваНадежда</v>
      </c>
      <c r="M10" s="72">
        <f t="shared" si="2"/>
        <v>16.656110707992124</v>
      </c>
    </row>
    <row r="11" spans="1:13" ht="12.75">
      <c r="A11" s="80" t="s">
        <v>10</v>
      </c>
      <c r="B11" s="80" t="s">
        <v>11</v>
      </c>
      <c r="C11" s="88" t="s">
        <v>63</v>
      </c>
      <c r="D11" s="91">
        <f>VLOOKUP(A11&amp;B11,'Итог.'!$T$6:$Z$103,3,FALSE)</f>
        <v>54.52173913043478</v>
      </c>
      <c r="E11" s="46">
        <v>6</v>
      </c>
      <c r="F11" s="38">
        <f>VLOOKUP(E11,баллы!$A$2:$B$41,2,FALSE)</f>
        <v>5</v>
      </c>
      <c r="G11" s="21">
        <f t="shared" si="0"/>
        <v>11.897221934280088</v>
      </c>
      <c r="L11" s="71" t="str">
        <f t="shared" si="1"/>
        <v>МасловаНаталия</v>
      </c>
      <c r="M11" s="72">
        <f t="shared" si="2"/>
        <v>11.897221934280088</v>
      </c>
    </row>
    <row r="12" spans="1:13" ht="12.75">
      <c r="A12" s="80" t="s">
        <v>64</v>
      </c>
      <c r="B12" s="80" t="s">
        <v>65</v>
      </c>
      <c r="C12" s="88" t="s">
        <v>63</v>
      </c>
      <c r="D12" s="91">
        <v>0</v>
      </c>
      <c r="E12" s="46">
        <v>7</v>
      </c>
      <c r="F12" s="38">
        <f>VLOOKUP(E12,баллы!$A$2:$B$41,2,FALSE)</f>
        <v>4</v>
      </c>
      <c r="G12" s="21">
        <f t="shared" si="0"/>
        <v>9.51777754742407</v>
      </c>
      <c r="L12" s="71" t="str">
        <f t="shared" si="1"/>
        <v>ЛысенкоКристина</v>
      </c>
      <c r="M12" s="72">
        <f t="shared" si="2"/>
        <v>9.51777754742407</v>
      </c>
    </row>
    <row r="13" spans="1:13" ht="12.75">
      <c r="A13" s="82" t="s">
        <v>38</v>
      </c>
      <c r="B13" s="82" t="s">
        <v>13</v>
      </c>
      <c r="C13" s="88" t="s">
        <v>63</v>
      </c>
      <c r="D13" s="91">
        <f>VLOOKUP(A13&amp;B13,'Итог.'!$T$6:$Z$103,3,FALSE)</f>
        <v>6.358695652173913</v>
      </c>
      <c r="E13" s="46">
        <v>9</v>
      </c>
      <c r="F13" s="38">
        <f>VLOOKUP(E13,баллы!$A$2:$B$41,2,FALSE)</f>
        <v>2</v>
      </c>
      <c r="G13" s="21">
        <f t="shared" si="0"/>
        <v>4.758888773712035</v>
      </c>
      <c r="L13" s="71" t="str">
        <f t="shared" si="1"/>
        <v>ФадинаОльга</v>
      </c>
      <c r="M13" s="72">
        <f t="shared" si="2"/>
        <v>4.758888773712035</v>
      </c>
    </row>
    <row r="14" spans="1:13" ht="12.75">
      <c r="A14" s="1" t="s">
        <v>66</v>
      </c>
      <c r="B14" s="1" t="s">
        <v>57</v>
      </c>
      <c r="C14" s="88" t="s">
        <v>63</v>
      </c>
      <c r="D14" s="91">
        <v>0</v>
      </c>
      <c r="E14" s="46">
        <v>10</v>
      </c>
      <c r="F14" s="38">
        <f>VLOOKUP(E14,баллы!$A$2:$B$41,2,FALSE)</f>
        <v>2</v>
      </c>
      <c r="G14" s="21">
        <f t="shared" si="0"/>
        <v>4.758888773712035</v>
      </c>
      <c r="L14" s="71" t="str">
        <f t="shared" si="1"/>
        <v>ТаскинаМария</v>
      </c>
      <c r="M14" s="72">
        <f t="shared" si="2"/>
        <v>4.758888773712035</v>
      </c>
    </row>
    <row r="15" spans="1:13" ht="12.75">
      <c r="A15" s="83" t="s">
        <v>67</v>
      </c>
      <c r="B15" s="83" t="s">
        <v>57</v>
      </c>
      <c r="C15" s="89" t="s">
        <v>63</v>
      </c>
      <c r="D15" s="91">
        <v>0</v>
      </c>
      <c r="E15" s="46">
        <v>11</v>
      </c>
      <c r="F15" s="38">
        <f>VLOOKUP(E15,баллы!$A$2:$B$41,2,FALSE)</f>
        <v>1</v>
      </c>
      <c r="G15" s="21">
        <f t="shared" si="0"/>
        <v>2.3794443868560173</v>
      </c>
      <c r="L15" s="71" t="str">
        <f t="shared" si="1"/>
        <v>НиколаенкоМария</v>
      </c>
      <c r="M15" s="72">
        <f t="shared" si="2"/>
        <v>2.3794443868560173</v>
      </c>
    </row>
    <row r="16" spans="1:13" ht="12.75">
      <c r="A16" s="5"/>
      <c r="B16" s="1"/>
      <c r="C16" s="6"/>
      <c r="D16" s="19"/>
      <c r="E16" s="46"/>
      <c r="F16" s="38"/>
      <c r="G16" s="21"/>
      <c r="L16" s="71">
        <f t="shared" si="1"/>
      </c>
      <c r="M16" s="72">
        <f t="shared" si="2"/>
        <v>0</v>
      </c>
    </row>
    <row r="17" spans="1:13" ht="12.75">
      <c r="A17" s="5"/>
      <c r="B17" s="1"/>
      <c r="C17" s="6"/>
      <c r="D17" s="19"/>
      <c r="E17" s="46"/>
      <c r="F17" s="38"/>
      <c r="G17" s="21"/>
      <c r="L17" s="71">
        <f t="shared" si="1"/>
      </c>
      <c r="M17" s="72">
        <f t="shared" si="2"/>
        <v>0</v>
      </c>
    </row>
    <row r="18" spans="1:13" ht="12.75">
      <c r="A18" s="5"/>
      <c r="B18" s="1"/>
      <c r="C18" s="6"/>
      <c r="D18" s="19"/>
      <c r="E18" s="46"/>
      <c r="F18" s="38"/>
      <c r="G18" s="21"/>
      <c r="L18" s="71">
        <f t="shared" si="1"/>
      </c>
      <c r="M18" s="72">
        <f t="shared" si="2"/>
        <v>0</v>
      </c>
    </row>
    <row r="19" spans="1:13" ht="12.75">
      <c r="A19" s="5"/>
      <c r="B19" s="1"/>
      <c r="C19" s="7"/>
      <c r="D19" s="19"/>
      <c r="E19" s="46"/>
      <c r="F19" s="38"/>
      <c r="G19" s="21"/>
      <c r="L19" s="71">
        <f t="shared" si="1"/>
      </c>
      <c r="M19" s="72">
        <f t="shared" si="2"/>
        <v>0</v>
      </c>
    </row>
    <row r="20" spans="1:13" ht="12.75">
      <c r="A20" s="5"/>
      <c r="B20" s="1"/>
      <c r="C20" s="7"/>
      <c r="D20" s="19"/>
      <c r="E20" s="46"/>
      <c r="F20" s="38"/>
      <c r="G20" s="21"/>
      <c r="L20" s="71">
        <f t="shared" si="1"/>
      </c>
      <c r="M20" s="72">
        <f t="shared" si="2"/>
        <v>0</v>
      </c>
    </row>
    <row r="21" spans="1:13" ht="12.75">
      <c r="A21" s="5"/>
      <c r="B21" s="1"/>
      <c r="C21" s="7"/>
      <c r="D21" s="19"/>
      <c r="E21" s="46"/>
      <c r="F21" s="38"/>
      <c r="G21" s="21"/>
      <c r="L21" s="71">
        <f t="shared" si="1"/>
      </c>
      <c r="M21" s="72">
        <f t="shared" si="2"/>
        <v>0</v>
      </c>
    </row>
    <row r="23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71</v>
      </c>
      <c r="B1" s="27"/>
    </row>
    <row r="2" spans="1:2" ht="13.5" thickBot="1">
      <c r="A2" s="28" t="s">
        <v>48</v>
      </c>
      <c r="B2" s="29"/>
    </row>
    <row r="3" spans="1:2" ht="25.5">
      <c r="A3" s="9" t="s">
        <v>35</v>
      </c>
      <c r="B3" s="24">
        <v>100</v>
      </c>
    </row>
    <row r="4" spans="1:2" ht="25.5">
      <c r="A4" s="41" t="s">
        <v>33</v>
      </c>
      <c r="B4" s="44">
        <f>'Итог.'!W30</f>
        <v>388.3388629490583</v>
      </c>
    </row>
    <row r="5" spans="1:2" ht="38.25">
      <c r="A5" s="40" t="s">
        <v>34</v>
      </c>
      <c r="B5" s="61">
        <f>SUM(D9:D43)</f>
        <v>149.39422595895996</v>
      </c>
    </row>
    <row r="6" spans="1:11" ht="13.5" thickBot="1">
      <c r="A6" s="10" t="s">
        <v>18</v>
      </c>
      <c r="B6" s="62">
        <f>B5/B4</f>
        <v>0.38470068337857105</v>
      </c>
      <c r="K6" s="4"/>
    </row>
    <row r="7" ht="13.5" thickBot="1">
      <c r="K7" s="4"/>
    </row>
    <row r="8" spans="1:13" s="3" customFormat="1" ht="27" customHeight="1" thickBot="1">
      <c r="A8" s="15" t="s">
        <v>19</v>
      </c>
      <c r="B8" s="16" t="s">
        <v>20</v>
      </c>
      <c r="C8" s="47" t="s">
        <v>25</v>
      </c>
      <c r="D8" s="36" t="s">
        <v>32</v>
      </c>
      <c r="E8" s="17" t="s">
        <v>28</v>
      </c>
      <c r="F8" s="17" t="s">
        <v>29</v>
      </c>
      <c r="G8" s="18" t="s">
        <v>17</v>
      </c>
      <c r="I8" s="8"/>
      <c r="J8" s="8"/>
      <c r="L8" s="70" t="s">
        <v>50</v>
      </c>
      <c r="M8" s="70"/>
    </row>
    <row r="9" spans="1:13" ht="12.75">
      <c r="A9" s="86" t="s">
        <v>2</v>
      </c>
      <c r="B9" s="87" t="s">
        <v>3</v>
      </c>
      <c r="C9" s="88" t="s">
        <v>21</v>
      </c>
      <c r="D9" s="91">
        <f>VLOOKUP(A9&amp;B9,'Итог.'!$T$6:$Z$103,4,FALSE)</f>
        <v>56.24306722973125</v>
      </c>
      <c r="E9" s="46">
        <v>1</v>
      </c>
      <c r="F9" s="38">
        <f>VLOOKUP(E9,баллы!$A$2:$B$41,2,FALSE)</f>
        <v>25</v>
      </c>
      <c r="G9" s="21">
        <f aca="true" t="shared" si="0" ref="G9:G15">(F9*(1+$B$6)*$B$3/100)*0.85</f>
        <v>29.424889521794633</v>
      </c>
      <c r="L9" s="71" t="str">
        <f aca="true" t="shared" si="1" ref="L9:L21">A9&amp;B9</f>
        <v>ЗеленоваНадежда</v>
      </c>
      <c r="M9" s="72">
        <f aca="true" t="shared" si="2" ref="M9:M21">G9</f>
        <v>29.424889521794633</v>
      </c>
    </row>
    <row r="10" spans="1:13" ht="12.75">
      <c r="A10" s="80" t="s">
        <v>10</v>
      </c>
      <c r="B10" s="80" t="s">
        <v>11</v>
      </c>
      <c r="C10" s="88" t="s">
        <v>44</v>
      </c>
      <c r="D10" s="91">
        <f>VLOOKUP(A10&amp;B10,'Итог.'!$T$6:$Z$103,4,FALSE)</f>
        <v>66.41896106471486</v>
      </c>
      <c r="E10" s="46">
        <v>2</v>
      </c>
      <c r="F10" s="38">
        <f>VLOOKUP(E10,баллы!$A$2:$B$41,2,FALSE)</f>
        <v>19</v>
      </c>
      <c r="G10" s="21">
        <f t="shared" si="0"/>
        <v>22.362916036563924</v>
      </c>
      <c r="L10" s="71" t="str">
        <f t="shared" si="1"/>
        <v>МасловаНаталия</v>
      </c>
      <c r="M10" s="72">
        <f t="shared" si="2"/>
        <v>22.362916036563924</v>
      </c>
    </row>
    <row r="11" spans="1:13" ht="12.75">
      <c r="A11" s="80" t="s">
        <v>64</v>
      </c>
      <c r="B11" s="80" t="s">
        <v>65</v>
      </c>
      <c r="C11" s="88" t="s">
        <v>21</v>
      </c>
      <c r="D11" s="91">
        <f>VLOOKUP(A11&amp;B11,'Итог.'!$T$6:$Z$103,4,FALSE)</f>
        <v>9.51777754742407</v>
      </c>
      <c r="E11" s="46">
        <v>3</v>
      </c>
      <c r="F11" s="38">
        <f>VLOOKUP(E11,баллы!$A$2:$B$41,2,FALSE)</f>
        <v>14</v>
      </c>
      <c r="G11" s="21">
        <f t="shared" si="0"/>
        <v>16.477938132204994</v>
      </c>
      <c r="L11" s="71" t="str">
        <f t="shared" si="1"/>
        <v>ЛысенкоКристина</v>
      </c>
      <c r="M11" s="72">
        <f t="shared" si="2"/>
        <v>16.477938132204994</v>
      </c>
    </row>
    <row r="12" spans="1:13" ht="12.75">
      <c r="A12" s="80" t="s">
        <v>73</v>
      </c>
      <c r="B12" s="80" t="s">
        <v>9</v>
      </c>
      <c r="C12" s="90" t="s">
        <v>21</v>
      </c>
      <c r="D12" s="91">
        <v>0</v>
      </c>
      <c r="E12" s="46">
        <v>4</v>
      </c>
      <c r="F12" s="38">
        <f>VLOOKUP(E12,баллы!$A$2:$B$41,2,FALSE)</f>
        <v>10</v>
      </c>
      <c r="G12" s="21">
        <f t="shared" si="0"/>
        <v>11.769955808717855</v>
      </c>
      <c r="L12" s="71" t="str">
        <f t="shared" si="1"/>
        <v>НовинскаяЕлена</v>
      </c>
      <c r="M12" s="72">
        <f t="shared" si="2"/>
        <v>11.769955808717855</v>
      </c>
    </row>
    <row r="13" spans="1:13" ht="12.75">
      <c r="A13" s="82" t="s">
        <v>38</v>
      </c>
      <c r="B13" s="82" t="s">
        <v>13</v>
      </c>
      <c r="C13" s="88" t="s">
        <v>21</v>
      </c>
      <c r="D13" s="91">
        <f>VLOOKUP(A13&amp;B13,'Итог.'!$T$6:$Z$103,4,FALSE)</f>
        <v>11.117584425885948</v>
      </c>
      <c r="E13" s="46">
        <v>5</v>
      </c>
      <c r="F13" s="38">
        <f>VLOOKUP(E13,баллы!$A$2:$B$41,2,FALSE)</f>
        <v>7</v>
      </c>
      <c r="G13" s="21">
        <f t="shared" si="0"/>
        <v>8.238969066102497</v>
      </c>
      <c r="L13" s="71" t="str">
        <f t="shared" si="1"/>
        <v>ФадинаОльга</v>
      </c>
      <c r="M13" s="72">
        <f t="shared" si="2"/>
        <v>8.238969066102497</v>
      </c>
    </row>
    <row r="14" spans="1:13" ht="12.75">
      <c r="A14" s="1" t="s">
        <v>54</v>
      </c>
      <c r="B14" s="1" t="s">
        <v>15</v>
      </c>
      <c r="C14" s="88" t="s">
        <v>21</v>
      </c>
      <c r="D14" s="91">
        <f>VLOOKUP(A14&amp;B14,'Итог.'!$T$6:$Z$103,4,FALSE)</f>
        <v>3.717391304347826</v>
      </c>
      <c r="E14" s="46">
        <v>6</v>
      </c>
      <c r="F14" s="38">
        <f>VLOOKUP(E14,баллы!$A$2:$B$41,2,FALSE)</f>
        <v>5</v>
      </c>
      <c r="G14" s="21">
        <f t="shared" si="0"/>
        <v>5.884977904358927</v>
      </c>
      <c r="L14" s="71" t="str">
        <f t="shared" si="1"/>
        <v>РомановаЕкатерина</v>
      </c>
      <c r="M14" s="72">
        <f t="shared" si="2"/>
        <v>5.884977904358927</v>
      </c>
    </row>
    <row r="15" spans="1:13" ht="12.75">
      <c r="A15" s="83" t="s">
        <v>67</v>
      </c>
      <c r="B15" s="83" t="s">
        <v>57</v>
      </c>
      <c r="C15" s="89" t="s">
        <v>63</v>
      </c>
      <c r="D15" s="91">
        <f>VLOOKUP(A15&amp;B15,'Итог.'!$T$6:$Z$103,4,FALSE)</f>
        <v>2.3794443868560173</v>
      </c>
      <c r="E15" s="46">
        <v>7</v>
      </c>
      <c r="F15" s="38">
        <f>VLOOKUP(E15,баллы!$A$2:$B$41,2,FALSE)</f>
        <v>4</v>
      </c>
      <c r="G15" s="21">
        <f t="shared" si="0"/>
        <v>4.707982323487141</v>
      </c>
      <c r="L15" s="71" t="str">
        <f t="shared" si="1"/>
        <v>НиколаенкоМария</v>
      </c>
      <c r="M15" s="72">
        <f t="shared" si="2"/>
        <v>4.707982323487141</v>
      </c>
    </row>
    <row r="16" spans="1:13" ht="12.75">
      <c r="A16" s="5"/>
      <c r="B16" s="1"/>
      <c r="C16" s="6"/>
      <c r="D16" s="19"/>
      <c r="E16" s="46"/>
      <c r="F16" s="38"/>
      <c r="G16" s="21"/>
      <c r="L16" s="71">
        <f t="shared" si="1"/>
      </c>
      <c r="M16" s="72">
        <f t="shared" si="2"/>
        <v>0</v>
      </c>
    </row>
    <row r="17" spans="1:13" ht="12.75">
      <c r="A17" s="5"/>
      <c r="B17" s="1"/>
      <c r="C17" s="6"/>
      <c r="D17" s="19"/>
      <c r="E17" s="46"/>
      <c r="F17" s="38"/>
      <c r="G17" s="21"/>
      <c r="L17" s="71">
        <f t="shared" si="1"/>
      </c>
      <c r="M17" s="72">
        <f t="shared" si="2"/>
        <v>0</v>
      </c>
    </row>
    <row r="18" spans="1:13" ht="12.75">
      <c r="A18" s="5"/>
      <c r="B18" s="1"/>
      <c r="C18" s="6"/>
      <c r="D18" s="19"/>
      <c r="E18" s="46"/>
      <c r="F18" s="38"/>
      <c r="G18" s="21"/>
      <c r="L18" s="71">
        <f t="shared" si="1"/>
      </c>
      <c r="M18" s="72">
        <f t="shared" si="2"/>
        <v>0</v>
      </c>
    </row>
    <row r="19" spans="1:13" ht="12.75">
      <c r="A19" s="5"/>
      <c r="B19" s="1"/>
      <c r="C19" s="7"/>
      <c r="D19" s="19"/>
      <c r="E19" s="46"/>
      <c r="F19" s="38"/>
      <c r="G19" s="21"/>
      <c r="L19" s="71">
        <f t="shared" si="1"/>
      </c>
      <c r="M19" s="72">
        <f t="shared" si="2"/>
        <v>0</v>
      </c>
    </row>
    <row r="20" spans="1:13" ht="12.75">
      <c r="A20" s="5"/>
      <c r="B20" s="1"/>
      <c r="C20" s="7"/>
      <c r="D20" s="19"/>
      <c r="E20" s="46"/>
      <c r="F20" s="38"/>
      <c r="G20" s="21"/>
      <c r="L20" s="71">
        <f t="shared" si="1"/>
      </c>
      <c r="M20" s="72">
        <f t="shared" si="2"/>
        <v>0</v>
      </c>
    </row>
    <row r="21" spans="1:13" ht="12.75">
      <c r="A21" s="5"/>
      <c r="B21" s="1"/>
      <c r="C21" s="7"/>
      <c r="D21" s="19"/>
      <c r="E21" s="46"/>
      <c r="F21" s="38"/>
      <c r="G21" s="21"/>
      <c r="L21" s="71">
        <f t="shared" si="1"/>
      </c>
      <c r="M21" s="72">
        <f t="shared" si="2"/>
        <v>0</v>
      </c>
    </row>
    <row r="23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72</v>
      </c>
      <c r="B1" s="27"/>
    </row>
    <row r="2" spans="1:2" ht="13.5" thickBot="1">
      <c r="A2" s="28" t="s">
        <v>48</v>
      </c>
      <c r="B2" s="29"/>
    </row>
    <row r="3" spans="1:2" ht="25.5">
      <c r="A3" s="9" t="s">
        <v>35</v>
      </c>
      <c r="B3" s="24">
        <v>100</v>
      </c>
    </row>
    <row r="4" spans="1:2" ht="25.5">
      <c r="A4" s="41" t="s">
        <v>33</v>
      </c>
      <c r="B4" s="44">
        <f>'Итог.'!X30</f>
        <v>456.7944634478422</v>
      </c>
    </row>
    <row r="5" spans="1:2" ht="38.25">
      <c r="A5" s="40" t="s">
        <v>34</v>
      </c>
      <c r="B5" s="61">
        <f>SUM(D9:D43)</f>
        <v>257.4679202201527</v>
      </c>
    </row>
    <row r="6" spans="1:11" ht="13.5" thickBot="1">
      <c r="A6" s="10" t="s">
        <v>18</v>
      </c>
      <c r="B6" s="62">
        <f>B5/B4</f>
        <v>0.5636406323246755</v>
      </c>
      <c r="K6" s="4"/>
    </row>
    <row r="7" ht="13.5" thickBot="1">
      <c r="K7" s="4"/>
    </row>
    <row r="8" spans="1:13" s="3" customFormat="1" ht="27" customHeight="1" thickBot="1">
      <c r="A8" s="15" t="s">
        <v>19</v>
      </c>
      <c r="B8" s="16" t="s">
        <v>20</v>
      </c>
      <c r="C8" s="47" t="s">
        <v>25</v>
      </c>
      <c r="D8" s="36" t="s">
        <v>32</v>
      </c>
      <c r="E8" s="17" t="s">
        <v>28</v>
      </c>
      <c r="F8" s="17" t="s">
        <v>29</v>
      </c>
      <c r="G8" s="18" t="s">
        <v>17</v>
      </c>
      <c r="I8" s="8"/>
      <c r="J8" s="8"/>
      <c r="L8" s="70" t="s">
        <v>50</v>
      </c>
      <c r="M8" s="70"/>
    </row>
    <row r="9" spans="1:13" ht="12.75">
      <c r="A9" s="86" t="s">
        <v>2</v>
      </c>
      <c r="B9" s="87" t="s">
        <v>3</v>
      </c>
      <c r="C9" s="88" t="s">
        <v>21</v>
      </c>
      <c r="D9" s="91">
        <f>VLOOKUP(A9&amp;B9,'Итог.'!$T$6:$Z$103,5,FALSE)</f>
        <v>69.01184604353377</v>
      </c>
      <c r="E9" s="46">
        <v>1</v>
      </c>
      <c r="F9" s="38">
        <f>VLOOKUP(E9,баллы!$A$2:$B$41,2,FALSE)</f>
        <v>25</v>
      </c>
      <c r="G9" s="21">
        <f aca="true" t="shared" si="0" ref="G9:G16">(F9*(1+$B$6)*$B$3/100)*0.8</f>
        <v>31.272812646493517</v>
      </c>
      <c r="L9" s="71" t="str">
        <f aca="true" t="shared" si="1" ref="L9:L21">A9&amp;B9</f>
        <v>ЗеленоваНадежда</v>
      </c>
      <c r="M9" s="72">
        <f aca="true" t="shared" si="2" ref="M9:M21">G9</f>
        <v>31.272812646493517</v>
      </c>
    </row>
    <row r="10" spans="1:13" ht="12.75">
      <c r="A10" s="80" t="s">
        <v>6</v>
      </c>
      <c r="B10" s="80" t="s">
        <v>7</v>
      </c>
      <c r="C10" s="88" t="s">
        <v>26</v>
      </c>
      <c r="D10" s="91">
        <f>VLOOKUP(A10&amp;B10,'Итог.'!$T$6:$Z$103,5,FALSE)</f>
        <v>107.76183517290801</v>
      </c>
      <c r="E10" s="46">
        <v>2</v>
      </c>
      <c r="F10" s="38">
        <f>VLOOKUP(E10,баллы!$A$2:$B$41,2,FALSE)</f>
        <v>19</v>
      </c>
      <c r="G10" s="21">
        <f t="shared" si="0"/>
        <v>23.76733761133507</v>
      </c>
      <c r="L10" s="71" t="str">
        <f t="shared" si="1"/>
        <v>ИсаеваЮлия</v>
      </c>
      <c r="M10" s="72">
        <f t="shared" si="2"/>
        <v>23.76733761133507</v>
      </c>
    </row>
    <row r="11" spans="1:13" ht="12.75">
      <c r="A11" s="80" t="s">
        <v>64</v>
      </c>
      <c r="B11" s="80" t="s">
        <v>65</v>
      </c>
      <c r="C11" s="88" t="s">
        <v>21</v>
      </c>
      <c r="D11" s="91">
        <f>VLOOKUP(A11&amp;B11,'Итог.'!$T$6:$Z$103,5,FALSE)</f>
        <v>25.995715679629065</v>
      </c>
      <c r="E11" s="46">
        <v>3</v>
      </c>
      <c r="F11" s="38">
        <f>VLOOKUP(E11,баллы!$A$2:$B$41,2,FALSE)</f>
        <v>14</v>
      </c>
      <c r="G11" s="21">
        <f t="shared" si="0"/>
        <v>17.51277508203637</v>
      </c>
      <c r="L11" s="71" t="str">
        <f t="shared" si="1"/>
        <v>ЛысенкоКристина</v>
      </c>
      <c r="M11" s="72">
        <f t="shared" si="2"/>
        <v>17.51277508203637</v>
      </c>
    </row>
    <row r="12" spans="1:13" ht="12.75">
      <c r="A12" s="80" t="s">
        <v>38</v>
      </c>
      <c r="B12" s="80" t="s">
        <v>13</v>
      </c>
      <c r="C12" s="88" t="s">
        <v>21</v>
      </c>
      <c r="D12" s="91">
        <f>VLOOKUP(A12&amp;B12,'Итог.'!$T$6:$Z$103,5,FALSE)</f>
        <v>17.497857839814532</v>
      </c>
      <c r="E12" s="46">
        <v>4</v>
      </c>
      <c r="F12" s="38">
        <f>VLOOKUP(E12,баллы!$A$2:$B$41,2,FALSE)</f>
        <v>10</v>
      </c>
      <c r="G12" s="21">
        <f t="shared" si="0"/>
        <v>12.509125058597405</v>
      </c>
      <c r="L12" s="71" t="str">
        <f t="shared" si="1"/>
        <v>ФадинаОльга</v>
      </c>
      <c r="M12" s="72">
        <f t="shared" si="2"/>
        <v>12.509125058597405</v>
      </c>
    </row>
    <row r="13" spans="1:13" ht="12.75">
      <c r="A13" s="82" t="s">
        <v>74</v>
      </c>
      <c r="B13" s="82" t="s">
        <v>53</v>
      </c>
      <c r="C13" s="88" t="s">
        <v>21</v>
      </c>
      <c r="D13" s="91">
        <f>VLOOKUP(A13&amp;B13,'Итог.'!$T$6:$Z$103,5,FALSE)</f>
        <v>5.576086956521738</v>
      </c>
      <c r="E13" s="46">
        <v>5</v>
      </c>
      <c r="F13" s="38">
        <f>VLOOKUP(E13,баллы!$A$2:$B$41,2,FALSE)</f>
        <v>7</v>
      </c>
      <c r="G13" s="21">
        <f t="shared" si="0"/>
        <v>8.756387541018185</v>
      </c>
      <c r="L13" s="71" t="str">
        <f t="shared" si="1"/>
        <v>КрутенюкАнастасия</v>
      </c>
      <c r="M13" s="72">
        <f t="shared" si="2"/>
        <v>8.756387541018185</v>
      </c>
    </row>
    <row r="14" spans="1:13" ht="12.75">
      <c r="A14" s="1" t="s">
        <v>67</v>
      </c>
      <c r="B14" s="1" t="s">
        <v>57</v>
      </c>
      <c r="C14" s="88" t="s">
        <v>21</v>
      </c>
      <c r="D14" s="91">
        <f>VLOOKUP(A14&amp;B14,'Итог.'!$T$6:$Z$103,5,FALSE)</f>
        <v>7.087426710343159</v>
      </c>
      <c r="E14" s="46">
        <v>6</v>
      </c>
      <c r="F14" s="38">
        <f>VLOOKUP(E14,баллы!$A$2:$B$41,2,FALSE)</f>
        <v>5</v>
      </c>
      <c r="G14" s="21">
        <f t="shared" si="0"/>
        <v>6.254562529298703</v>
      </c>
      <c r="L14" s="71" t="str">
        <f t="shared" si="1"/>
        <v>НиколаенкоМария</v>
      </c>
      <c r="M14" s="72">
        <f t="shared" si="2"/>
        <v>6.254562529298703</v>
      </c>
    </row>
    <row r="15" spans="1:13" ht="12.75">
      <c r="A15" s="83" t="s">
        <v>54</v>
      </c>
      <c r="B15" s="83" t="s">
        <v>15</v>
      </c>
      <c r="C15" s="89" t="s">
        <v>21</v>
      </c>
      <c r="D15" s="91">
        <f>VLOOKUP(A15&amp;B15,'Итог.'!$T$6:$Z$103,5,FALSE)</f>
        <v>9.602369208706754</v>
      </c>
      <c r="E15" s="46">
        <v>7</v>
      </c>
      <c r="F15" s="38">
        <f>VLOOKUP(E15,баллы!$A$2:$B$41,2,FALSE)</f>
        <v>4</v>
      </c>
      <c r="G15" s="21">
        <f t="shared" si="0"/>
        <v>5.003650023438962</v>
      </c>
      <c r="L15" s="71" t="str">
        <f t="shared" si="1"/>
        <v>РомановаЕкатерина</v>
      </c>
      <c r="M15" s="72">
        <f t="shared" si="2"/>
        <v>5.003650023438962</v>
      </c>
    </row>
    <row r="16" spans="1:13" ht="12.75">
      <c r="A16" s="5" t="s">
        <v>0</v>
      </c>
      <c r="B16" s="1" t="s">
        <v>1</v>
      </c>
      <c r="C16" s="6" t="s">
        <v>21</v>
      </c>
      <c r="D16" s="91">
        <f>VLOOKUP(A16&amp;B16,'Итог.'!$T$6:$Z$103,5,FALSE)</f>
        <v>14.934782608695652</v>
      </c>
      <c r="E16" s="46">
        <v>8</v>
      </c>
      <c r="F16" s="38">
        <f>VLOOKUP(E16,баллы!$A$2:$B$41,2,FALSE)</f>
        <v>3</v>
      </c>
      <c r="G16" s="21">
        <f t="shared" si="0"/>
        <v>3.752737517579222</v>
      </c>
      <c r="L16" s="71" t="str">
        <f t="shared" si="1"/>
        <v>СеменоваПолина</v>
      </c>
      <c r="M16" s="72">
        <f t="shared" si="2"/>
        <v>3.752737517579222</v>
      </c>
    </row>
    <row r="17" spans="1:13" ht="12.75">
      <c r="A17" s="5"/>
      <c r="B17" s="1"/>
      <c r="C17" s="6"/>
      <c r="D17" s="19"/>
      <c r="E17" s="46"/>
      <c r="F17" s="38"/>
      <c r="G17" s="21"/>
      <c r="L17" s="71">
        <f t="shared" si="1"/>
      </c>
      <c r="M17" s="72">
        <f t="shared" si="2"/>
        <v>0</v>
      </c>
    </row>
    <row r="18" spans="1:13" ht="12.75">
      <c r="A18" s="5"/>
      <c r="B18" s="1"/>
      <c r="C18" s="6"/>
      <c r="D18" s="19"/>
      <c r="E18" s="46"/>
      <c r="F18" s="38"/>
      <c r="G18" s="21"/>
      <c r="L18" s="71">
        <f t="shared" si="1"/>
      </c>
      <c r="M18" s="72">
        <f t="shared" si="2"/>
        <v>0</v>
      </c>
    </row>
    <row r="19" spans="1:13" ht="12.75">
      <c r="A19" s="5"/>
      <c r="B19" s="1"/>
      <c r="C19" s="7"/>
      <c r="D19" s="19"/>
      <c r="E19" s="46"/>
      <c r="F19" s="38"/>
      <c r="G19" s="21"/>
      <c r="L19" s="71">
        <f t="shared" si="1"/>
      </c>
      <c r="M19" s="72">
        <f t="shared" si="2"/>
        <v>0</v>
      </c>
    </row>
    <row r="20" spans="1:13" ht="12.75">
      <c r="A20" s="5"/>
      <c r="B20" s="1"/>
      <c r="C20" s="7"/>
      <c r="D20" s="19"/>
      <c r="E20" s="46"/>
      <c r="F20" s="38"/>
      <c r="G20" s="21"/>
      <c r="L20" s="71">
        <f t="shared" si="1"/>
      </c>
      <c r="M20" s="72">
        <f t="shared" si="2"/>
        <v>0</v>
      </c>
    </row>
    <row r="21" spans="1:13" ht="12.75">
      <c r="A21" s="5"/>
      <c r="B21" s="1"/>
      <c r="C21" s="7"/>
      <c r="D21" s="19"/>
      <c r="E21" s="46"/>
      <c r="F21" s="38"/>
      <c r="G21" s="21"/>
      <c r="L21" s="71">
        <f t="shared" si="1"/>
      </c>
      <c r="M21" s="72">
        <f t="shared" si="2"/>
        <v>0</v>
      </c>
    </row>
    <row r="23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78</v>
      </c>
      <c r="B1" s="27"/>
    </row>
    <row r="2" spans="1:2" ht="13.5" thickBot="1">
      <c r="A2" s="28" t="s">
        <v>48</v>
      </c>
      <c r="B2" s="29"/>
    </row>
    <row r="3" spans="1:2" ht="25.5">
      <c r="A3" s="9" t="s">
        <v>35</v>
      </c>
      <c r="B3" s="24">
        <v>125</v>
      </c>
    </row>
    <row r="4" spans="1:2" ht="25.5">
      <c r="A4" s="41" t="s">
        <v>33</v>
      </c>
      <c r="B4" s="44">
        <f>'Итог.'!Y30</f>
        <v>518.7695573245653</v>
      </c>
    </row>
    <row r="5" spans="1:2" ht="38.25">
      <c r="A5" s="40" t="s">
        <v>34</v>
      </c>
      <c r="B5" s="61">
        <f>SUM(D9:D43)</f>
        <v>369.1306409610533</v>
      </c>
    </row>
    <row r="6" spans="1:11" ht="13.5" thickBot="1">
      <c r="A6" s="10" t="s">
        <v>18</v>
      </c>
      <c r="B6" s="62">
        <f>B5/B4</f>
        <v>0.7115503131385729</v>
      </c>
      <c r="K6" s="4"/>
    </row>
    <row r="7" ht="13.5" thickBot="1">
      <c r="K7" s="4"/>
    </row>
    <row r="8" spans="1:13" s="3" customFormat="1" ht="27" customHeight="1" thickBot="1">
      <c r="A8" s="15" t="s">
        <v>19</v>
      </c>
      <c r="B8" s="16" t="s">
        <v>20</v>
      </c>
      <c r="C8" s="47" t="s">
        <v>25</v>
      </c>
      <c r="D8" s="36" t="s">
        <v>32</v>
      </c>
      <c r="E8" s="17" t="s">
        <v>28</v>
      </c>
      <c r="F8" s="17" t="s">
        <v>29</v>
      </c>
      <c r="G8" s="18" t="s">
        <v>17</v>
      </c>
      <c r="I8" s="8"/>
      <c r="J8" s="8"/>
      <c r="L8" s="70" t="s">
        <v>50</v>
      </c>
      <c r="M8" s="70"/>
    </row>
    <row r="9" spans="1:13" ht="12.75">
      <c r="A9" s="86" t="s">
        <v>6</v>
      </c>
      <c r="B9" s="87" t="s">
        <v>7</v>
      </c>
      <c r="C9" s="88" t="s">
        <v>26</v>
      </c>
      <c r="D9" s="91">
        <f>VLOOKUP(A9&amp;B9,'Итог.'!$T$6:$Z$103,5,FALSE)</f>
        <v>107.76183517290801</v>
      </c>
      <c r="E9" s="46">
        <v>1</v>
      </c>
      <c r="F9" s="38">
        <f>VLOOKUP(E9,баллы!$A$2:$B$41,2,FALSE)</f>
        <v>25</v>
      </c>
      <c r="G9" s="21">
        <f aca="true" t="shared" si="0" ref="G9:G18">(F9*(1+$B$6)*$B$3/100)*0.8</f>
        <v>42.78875782846432</v>
      </c>
      <c r="L9" s="71" t="str">
        <f aca="true" t="shared" si="1" ref="L9:L21">A9&amp;B9</f>
        <v>ИсаеваЮлия</v>
      </c>
      <c r="M9" s="72">
        <f aca="true" t="shared" si="2" ref="M9:M21">G9</f>
        <v>42.78875782846432</v>
      </c>
    </row>
    <row r="10" spans="1:13" ht="12.75">
      <c r="A10" s="80" t="s">
        <v>39</v>
      </c>
      <c r="B10" s="80" t="s">
        <v>15</v>
      </c>
      <c r="C10" s="88" t="s">
        <v>22</v>
      </c>
      <c r="D10" s="91">
        <f>VLOOKUP(A10&amp;B10,'Итог.'!$T$6:$Z$103,5,FALSE)</f>
        <v>41.31521739130435</v>
      </c>
      <c r="E10" s="46">
        <v>2</v>
      </c>
      <c r="F10" s="38">
        <f>VLOOKUP(E10,баллы!$A$2:$B$41,2,FALSE)</f>
        <v>19</v>
      </c>
      <c r="G10" s="21">
        <f t="shared" si="0"/>
        <v>32.519455949632885</v>
      </c>
      <c r="L10" s="71" t="str">
        <f t="shared" si="1"/>
        <v>СурмачЕкатерина</v>
      </c>
      <c r="M10" s="72">
        <f t="shared" si="2"/>
        <v>32.519455949632885</v>
      </c>
    </row>
    <row r="11" spans="1:13" ht="12.75">
      <c r="A11" s="80" t="s">
        <v>2</v>
      </c>
      <c r="B11" s="80" t="s">
        <v>3</v>
      </c>
      <c r="C11" s="88" t="s">
        <v>21</v>
      </c>
      <c r="D11" s="91">
        <f>VLOOKUP(A11&amp;B11,'Итог.'!$T$6:$Z$103,5,FALSE)</f>
        <v>69.01184604353377</v>
      </c>
      <c r="E11" s="46">
        <v>3</v>
      </c>
      <c r="F11" s="38">
        <f>VLOOKUP(E11,баллы!$A$2:$B$41,2,FALSE)</f>
        <v>14</v>
      </c>
      <c r="G11" s="21">
        <f t="shared" si="0"/>
        <v>23.961704383940017</v>
      </c>
      <c r="L11" s="71" t="str">
        <f t="shared" si="1"/>
        <v>ЗеленоваНадежда</v>
      </c>
      <c r="M11" s="72">
        <f t="shared" si="2"/>
        <v>23.961704383940017</v>
      </c>
    </row>
    <row r="12" spans="1:13" ht="12.75">
      <c r="A12" s="80" t="s">
        <v>64</v>
      </c>
      <c r="B12" s="80" t="s">
        <v>65</v>
      </c>
      <c r="C12" s="88" t="s">
        <v>21</v>
      </c>
      <c r="D12" s="91">
        <f>VLOOKUP(A12&amp;B12,'Итог.'!$T$6:$Z$103,5,FALSE)</f>
        <v>25.995715679629065</v>
      </c>
      <c r="E12" s="46">
        <v>4</v>
      </c>
      <c r="F12" s="38">
        <f>VLOOKUP(E12,баллы!$A$2:$B$41,2,FALSE)</f>
        <v>10</v>
      </c>
      <c r="G12" s="21">
        <f t="shared" si="0"/>
        <v>17.11550313138573</v>
      </c>
      <c r="L12" s="71" t="str">
        <f t="shared" si="1"/>
        <v>ЛысенкоКристина</v>
      </c>
      <c r="M12" s="72">
        <f t="shared" si="2"/>
        <v>17.11550313138573</v>
      </c>
    </row>
    <row r="13" spans="1:13" ht="12.75">
      <c r="A13" s="82" t="s">
        <v>4</v>
      </c>
      <c r="B13" s="82" t="s">
        <v>5</v>
      </c>
      <c r="C13" s="88" t="s">
        <v>24</v>
      </c>
      <c r="D13" s="91">
        <f>VLOOKUP(A13&amp;B13,'Итог.'!$T$6:$Z$103,5,FALSE)</f>
        <v>15</v>
      </c>
      <c r="E13" s="46">
        <v>5</v>
      </c>
      <c r="F13" s="38">
        <f>VLOOKUP(E13,баллы!$A$2:$B$41,2,FALSE)</f>
        <v>7</v>
      </c>
      <c r="G13" s="21">
        <f t="shared" si="0"/>
        <v>11.980852191970008</v>
      </c>
      <c r="L13" s="71" t="str">
        <f t="shared" si="1"/>
        <v>ГиндинаОксана</v>
      </c>
      <c r="M13" s="72">
        <f t="shared" si="2"/>
        <v>11.980852191970008</v>
      </c>
    </row>
    <row r="14" spans="1:13" ht="12.75">
      <c r="A14" s="1" t="s">
        <v>10</v>
      </c>
      <c r="B14" s="1" t="s">
        <v>11</v>
      </c>
      <c r="C14" s="88" t="s">
        <v>44</v>
      </c>
      <c r="D14" s="91">
        <f>VLOOKUP(A14&amp;B14,'Итог.'!$T$6:$Z$103,5,FALSE)</f>
        <v>76.8846551669987</v>
      </c>
      <c r="E14" s="46">
        <v>6</v>
      </c>
      <c r="F14" s="38">
        <f>VLOOKUP(E14,баллы!$A$2:$B$41,2,FALSE)</f>
        <v>5</v>
      </c>
      <c r="G14" s="21">
        <f t="shared" si="0"/>
        <v>8.557751565692865</v>
      </c>
      <c r="L14" s="71" t="str">
        <f t="shared" si="1"/>
        <v>МасловаНаталия</v>
      </c>
      <c r="M14" s="72">
        <f t="shared" si="2"/>
        <v>8.557751565692865</v>
      </c>
    </row>
    <row r="15" spans="1:13" ht="12.75">
      <c r="A15" s="83" t="s">
        <v>38</v>
      </c>
      <c r="B15" s="83" t="s">
        <v>13</v>
      </c>
      <c r="C15" s="89" t="s">
        <v>21</v>
      </c>
      <c r="D15" s="91">
        <f>VLOOKUP(A15&amp;B15,'Итог.'!$T$6:$Z$103,5,FALSE)</f>
        <v>17.497857839814532</v>
      </c>
      <c r="E15" s="46">
        <v>7</v>
      </c>
      <c r="F15" s="38">
        <f>VLOOKUP(E15,баллы!$A$2:$B$41,2,FALSE)</f>
        <v>4</v>
      </c>
      <c r="G15" s="21">
        <f t="shared" si="0"/>
        <v>6.846201252554292</v>
      </c>
      <c r="L15" s="71" t="str">
        <f t="shared" si="1"/>
        <v>ФадинаОльга</v>
      </c>
      <c r="M15" s="72">
        <f t="shared" si="2"/>
        <v>6.846201252554292</v>
      </c>
    </row>
    <row r="16" spans="1:13" ht="12.75">
      <c r="A16" s="5" t="s">
        <v>77</v>
      </c>
      <c r="B16" s="1" t="s">
        <v>14</v>
      </c>
      <c r="C16" s="6" t="s">
        <v>16</v>
      </c>
      <c r="D16" s="91">
        <f>VLOOKUP(A16&amp;B16,'Итог.'!$T$6:$Z$103,5,FALSE)</f>
        <v>6.717391304347826</v>
      </c>
      <c r="E16" s="46">
        <v>8</v>
      </c>
      <c r="F16" s="38">
        <f>VLOOKUP(E16,баллы!$A$2:$B$41,2,FALSE)</f>
        <v>3</v>
      </c>
      <c r="G16" s="21">
        <f t="shared" si="0"/>
        <v>5.134650939415718</v>
      </c>
      <c r="L16" s="71" t="str">
        <f t="shared" si="1"/>
        <v>ПотаповаАнтонина</v>
      </c>
      <c r="M16" s="72">
        <f t="shared" si="2"/>
        <v>5.134650939415718</v>
      </c>
    </row>
    <row r="17" spans="1:13" ht="12.75">
      <c r="A17" s="5" t="s">
        <v>67</v>
      </c>
      <c r="B17" s="1" t="s">
        <v>57</v>
      </c>
      <c r="C17" s="6" t="s">
        <v>21</v>
      </c>
      <c r="D17" s="91">
        <f>VLOOKUP(A17&amp;B17,'Итог.'!$T$6:$Z$103,5,FALSE)</f>
        <v>7.087426710343159</v>
      </c>
      <c r="E17" s="46">
        <v>9</v>
      </c>
      <c r="F17" s="38">
        <f>VLOOKUP(E17,баллы!$A$2:$B$41,2,FALSE)</f>
        <v>2</v>
      </c>
      <c r="G17" s="21">
        <f t="shared" si="0"/>
        <v>3.423100626277146</v>
      </c>
      <c r="L17" s="71" t="str">
        <f t="shared" si="1"/>
        <v>НиколаенкоМария</v>
      </c>
      <c r="M17" s="72">
        <f t="shared" si="2"/>
        <v>3.423100626277146</v>
      </c>
    </row>
    <row r="18" spans="1:13" ht="12.75">
      <c r="A18" s="5" t="s">
        <v>58</v>
      </c>
      <c r="B18" s="1" t="s">
        <v>9</v>
      </c>
      <c r="C18" s="6" t="s">
        <v>21</v>
      </c>
      <c r="D18" s="91">
        <f>VLOOKUP(A18&amp;B18,'Итог.'!$T$6:$Z$103,5,FALSE)</f>
        <v>1.858695652173913</v>
      </c>
      <c r="E18" s="46">
        <v>10</v>
      </c>
      <c r="F18" s="38">
        <f>VLOOKUP(E18,баллы!$A$2:$B$41,2,FALSE)</f>
        <v>2</v>
      </c>
      <c r="G18" s="21">
        <f t="shared" si="0"/>
        <v>3.423100626277146</v>
      </c>
      <c r="L18" s="71" t="str">
        <f t="shared" si="1"/>
        <v>ПросолуповаЕлена</v>
      </c>
      <c r="M18" s="72">
        <f t="shared" si="2"/>
        <v>3.423100626277146</v>
      </c>
    </row>
    <row r="19" spans="1:13" ht="12.75">
      <c r="A19" s="5"/>
      <c r="B19" s="1"/>
      <c r="C19" s="7"/>
      <c r="D19" s="19"/>
      <c r="E19" s="46"/>
      <c r="F19" s="38"/>
      <c r="G19" s="21"/>
      <c r="L19" s="71">
        <f t="shared" si="1"/>
      </c>
      <c r="M19" s="72">
        <f t="shared" si="2"/>
        <v>0</v>
      </c>
    </row>
    <row r="20" spans="1:13" ht="12.75">
      <c r="A20" s="5"/>
      <c r="B20" s="1"/>
      <c r="C20" s="7"/>
      <c r="D20" s="19"/>
      <c r="E20" s="46"/>
      <c r="F20" s="38"/>
      <c r="G20" s="21"/>
      <c r="L20" s="71">
        <f t="shared" si="1"/>
      </c>
      <c r="M20" s="72">
        <f t="shared" si="2"/>
        <v>0</v>
      </c>
    </row>
    <row r="21" spans="1:13" ht="12.75">
      <c r="A21" s="5"/>
      <c r="B21" s="1"/>
      <c r="C21" s="7"/>
      <c r="D21" s="19"/>
      <c r="E21" s="46"/>
      <c r="F21" s="38"/>
      <c r="G21" s="21"/>
      <c r="L21" s="71">
        <f t="shared" si="1"/>
      </c>
      <c r="M21" s="72">
        <f t="shared" si="2"/>
        <v>0</v>
      </c>
    </row>
    <row r="23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sheetData>
    <row r="1" spans="1:2" ht="13.5" thickBot="1">
      <c r="A1" s="73" t="s">
        <v>28</v>
      </c>
      <c r="B1" s="74" t="s">
        <v>51</v>
      </c>
    </row>
    <row r="2" spans="1:2" ht="12.75">
      <c r="A2" s="75">
        <v>1</v>
      </c>
      <c r="B2" s="76">
        <v>25</v>
      </c>
    </row>
    <row r="3" spans="1:2" ht="12.75">
      <c r="A3" s="19">
        <v>2</v>
      </c>
      <c r="B3" s="77">
        <v>19</v>
      </c>
    </row>
    <row r="4" spans="1:2" ht="12.75">
      <c r="A4" s="19">
        <v>3</v>
      </c>
      <c r="B4" s="77">
        <v>14</v>
      </c>
    </row>
    <row r="5" spans="1:2" ht="12.75">
      <c r="A5" s="19">
        <v>4</v>
      </c>
      <c r="B5" s="77">
        <v>10</v>
      </c>
    </row>
    <row r="6" spans="1:2" ht="12.75">
      <c r="A6" s="19">
        <v>5</v>
      </c>
      <c r="B6" s="77">
        <v>7</v>
      </c>
    </row>
    <row r="7" spans="1:2" ht="12.75">
      <c r="A7" s="19">
        <v>6</v>
      </c>
      <c r="B7" s="77">
        <v>5</v>
      </c>
    </row>
    <row r="8" spans="1:2" ht="12.75">
      <c r="A8" s="19">
        <v>7</v>
      </c>
      <c r="B8" s="77">
        <v>4</v>
      </c>
    </row>
    <row r="9" spans="1:2" ht="12.75">
      <c r="A9" s="19">
        <v>8</v>
      </c>
      <c r="B9" s="77">
        <v>3</v>
      </c>
    </row>
    <row r="10" spans="1:2" ht="12.75">
      <c r="A10" s="19">
        <v>9</v>
      </c>
      <c r="B10" s="77">
        <v>2</v>
      </c>
    </row>
    <row r="11" spans="1:2" ht="12.75">
      <c r="A11" s="19">
        <v>10</v>
      </c>
      <c r="B11" s="77">
        <v>2</v>
      </c>
    </row>
    <row r="12" spans="1:2" ht="12.75">
      <c r="A12" s="19">
        <v>11</v>
      </c>
      <c r="B12" s="77">
        <v>1</v>
      </c>
    </row>
    <row r="13" spans="1:2" ht="12.75">
      <c r="A13" s="19">
        <v>12</v>
      </c>
      <c r="B13" s="77">
        <v>1</v>
      </c>
    </row>
    <row r="14" spans="1:2" ht="12.75">
      <c r="A14" s="19">
        <v>13</v>
      </c>
      <c r="B14" s="77">
        <v>1</v>
      </c>
    </row>
    <row r="15" spans="1:2" ht="12.75">
      <c r="A15" s="19">
        <v>14</v>
      </c>
      <c r="B15" s="77">
        <v>1</v>
      </c>
    </row>
    <row r="16" spans="1:2" ht="12.75">
      <c r="A16" s="19">
        <v>15</v>
      </c>
      <c r="B16" s="77">
        <v>1</v>
      </c>
    </row>
    <row r="17" spans="1:2" ht="12.75">
      <c r="A17" s="19">
        <v>16</v>
      </c>
      <c r="B17" s="77">
        <v>1</v>
      </c>
    </row>
    <row r="18" spans="1:2" ht="12.75">
      <c r="A18" s="19">
        <v>17</v>
      </c>
      <c r="B18" s="77">
        <v>1</v>
      </c>
    </row>
    <row r="19" spans="1:2" ht="12.75">
      <c r="A19" s="19">
        <v>18</v>
      </c>
      <c r="B19" s="77">
        <v>1</v>
      </c>
    </row>
    <row r="20" spans="1:2" ht="12.75">
      <c r="A20" s="19">
        <v>19</v>
      </c>
      <c r="B20" s="77">
        <v>1</v>
      </c>
    </row>
    <row r="21" spans="1:2" ht="12.75">
      <c r="A21" s="19">
        <v>20</v>
      </c>
      <c r="B21" s="77">
        <v>1</v>
      </c>
    </row>
    <row r="22" spans="1:2" ht="12.75">
      <c r="A22" s="19">
        <v>21</v>
      </c>
      <c r="B22" s="77">
        <v>1</v>
      </c>
    </row>
    <row r="23" spans="1:2" ht="12.75">
      <c r="A23" s="19">
        <v>22</v>
      </c>
      <c r="B23" s="77">
        <v>1</v>
      </c>
    </row>
    <row r="24" spans="1:2" ht="12.75">
      <c r="A24" s="19">
        <v>23</v>
      </c>
      <c r="B24" s="77">
        <v>1</v>
      </c>
    </row>
    <row r="25" spans="1:2" ht="12.75">
      <c r="A25" s="19">
        <v>24</v>
      </c>
      <c r="B25" s="77">
        <v>1</v>
      </c>
    </row>
    <row r="26" spans="1:2" ht="12.75">
      <c r="A26" s="19">
        <v>25</v>
      </c>
      <c r="B26" s="77">
        <v>1</v>
      </c>
    </row>
    <row r="27" spans="1:2" ht="12.75">
      <c r="A27" s="19">
        <v>26</v>
      </c>
      <c r="B27" s="77">
        <v>1</v>
      </c>
    </row>
    <row r="28" spans="1:2" ht="12.75">
      <c r="A28" s="19">
        <v>27</v>
      </c>
      <c r="B28" s="77">
        <v>1</v>
      </c>
    </row>
    <row r="29" spans="1:2" ht="12.75">
      <c r="A29" s="19">
        <v>28</v>
      </c>
      <c r="B29" s="77">
        <v>1</v>
      </c>
    </row>
    <row r="30" spans="1:2" ht="12.75">
      <c r="A30" s="19">
        <v>29</v>
      </c>
      <c r="B30" s="77">
        <v>1</v>
      </c>
    </row>
    <row r="31" spans="1:2" ht="12.75">
      <c r="A31" s="19">
        <v>30</v>
      </c>
      <c r="B31" s="77">
        <v>1</v>
      </c>
    </row>
    <row r="32" spans="1:2" ht="12.75">
      <c r="A32" s="19">
        <v>31</v>
      </c>
      <c r="B32" s="77">
        <v>1</v>
      </c>
    </row>
    <row r="33" spans="1:2" ht="12.75">
      <c r="A33" s="19">
        <v>32</v>
      </c>
      <c r="B33" s="77">
        <v>1</v>
      </c>
    </row>
    <row r="34" spans="1:2" ht="12.75">
      <c r="A34" s="19">
        <v>33</v>
      </c>
      <c r="B34" s="77">
        <v>1</v>
      </c>
    </row>
    <row r="35" spans="1:2" ht="12.75">
      <c r="A35" s="19">
        <v>34</v>
      </c>
      <c r="B35" s="77">
        <v>1</v>
      </c>
    </row>
    <row r="36" spans="1:2" ht="12.75">
      <c r="A36" s="19">
        <v>35</v>
      </c>
      <c r="B36" s="77">
        <v>1</v>
      </c>
    </row>
    <row r="37" spans="1:2" ht="12.75">
      <c r="A37" s="19">
        <v>36</v>
      </c>
      <c r="B37" s="77">
        <v>1</v>
      </c>
    </row>
    <row r="38" spans="1:2" ht="12.75">
      <c r="A38" s="19">
        <v>37</v>
      </c>
      <c r="B38" s="77">
        <v>1</v>
      </c>
    </row>
    <row r="39" spans="1:2" ht="12.75">
      <c r="A39" s="19">
        <v>38</v>
      </c>
      <c r="B39" s="77">
        <v>1</v>
      </c>
    </row>
    <row r="40" spans="1:2" ht="12.75">
      <c r="A40" s="19">
        <v>39</v>
      </c>
      <c r="B40" s="77">
        <v>1</v>
      </c>
    </row>
    <row r="41" spans="1:2" ht="13.5" thickBot="1">
      <c r="A41" s="78">
        <v>40</v>
      </c>
      <c r="B41" s="7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Dmitry Milyokhin</cp:lastModifiedBy>
  <cp:lastPrinted>2007-09-29T10:41:32Z</cp:lastPrinted>
  <dcterms:created xsi:type="dcterms:W3CDTF">2007-02-12T11:00:23Z</dcterms:created>
  <dcterms:modified xsi:type="dcterms:W3CDTF">2013-06-09T05:37:16Z</dcterms:modified>
  <cp:category/>
  <cp:version/>
  <cp:contentType/>
  <cp:contentStatus/>
</cp:coreProperties>
</file>