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9035" windowHeight="11760" tabRatio="832" activeTab="0"/>
  </bookViews>
  <sheets>
    <sheet name="Итог." sheetId="1" r:id="rId1"/>
    <sheet name="04.02.2007 st." sheetId="2" r:id="rId2"/>
    <sheet name="19.02.2007 St.b." sheetId="3" r:id="rId3"/>
    <sheet name="05.05.2007 St." sheetId="4" r:id="rId4"/>
    <sheet name="23.06.2007 St." sheetId="5" r:id="rId5"/>
    <sheet name="29.07.2007 St." sheetId="6" r:id="rId6"/>
    <sheet name="12.08.2007 St.b." sheetId="7" r:id="rId7"/>
    <sheet name="18.08.2007 St." sheetId="8" r:id="rId8"/>
    <sheet name="19.10.2007 St." sheetId="9" r:id="rId9"/>
    <sheet name="баллы" sheetId="10" r:id="rId10"/>
  </sheets>
  <definedNames>
    <definedName name="_xlnm.Print_Area" localSheetId="0">'Итог.'!$A$1:$M$35</definedName>
  </definedNames>
  <calcPr fullCalcOnLoad="1"/>
</workbook>
</file>

<file path=xl/sharedStrings.xml><?xml version="1.0" encoding="utf-8"?>
<sst xmlns="http://schemas.openxmlformats.org/spreadsheetml/2006/main" count="459" uniqueCount="97">
  <si>
    <t>Семенова</t>
  </si>
  <si>
    <t>Полина</t>
  </si>
  <si>
    <t>Зеленова</t>
  </si>
  <si>
    <t>Надежда</t>
  </si>
  <si>
    <t>Гиндина</t>
  </si>
  <si>
    <t>Оксана</t>
  </si>
  <si>
    <t>Исаева</t>
  </si>
  <si>
    <t>Юлия</t>
  </si>
  <si>
    <t>Бабий</t>
  </si>
  <si>
    <t>Анжелика</t>
  </si>
  <si>
    <t>Феколкина</t>
  </si>
  <si>
    <t>Елена</t>
  </si>
  <si>
    <t>Маслова</t>
  </si>
  <si>
    <t>Наталия</t>
  </si>
  <si>
    <t>Подмарькова</t>
  </si>
  <si>
    <t>Мария</t>
  </si>
  <si>
    <t>Баркова</t>
  </si>
  <si>
    <t>Ольга</t>
  </si>
  <si>
    <t>Уварова</t>
  </si>
  <si>
    <t>Антонина</t>
  </si>
  <si>
    <t>Романова</t>
  </si>
  <si>
    <t>Екатерина</t>
  </si>
  <si>
    <t>Саратов</t>
  </si>
  <si>
    <t>Баллы в рейтинг</t>
  </si>
  <si>
    <t>Сила соревнований</t>
  </si>
  <si>
    <t>Фамилия</t>
  </si>
  <si>
    <t>Имя</t>
  </si>
  <si>
    <t>Москва</t>
  </si>
  <si>
    <t>Воронеж</t>
  </si>
  <si>
    <t>Химки</t>
  </si>
  <si>
    <t>Санкт-Петербург</t>
  </si>
  <si>
    <t>Город</t>
  </si>
  <si>
    <t>Новочеркасск</t>
  </si>
  <si>
    <t>04.02.2007, Саратов</t>
  </si>
  <si>
    <t>Итоговый рейтинг</t>
  </si>
  <si>
    <t>Место</t>
  </si>
  <si>
    <t>Баллы за место</t>
  </si>
  <si>
    <t>04.02.07, Саратов, Winterstyle-07</t>
  </si>
  <si>
    <t>Итоговый рейтинг спортсменов за 2007 г.</t>
  </si>
  <si>
    <t>Стайл слалом. Женщины.</t>
  </si>
  <si>
    <t>Стайл слалом, женщины</t>
  </si>
  <si>
    <t>Место в рейтинге</t>
  </si>
  <si>
    <t>19.02.07, Москва, Ispo Battle 07</t>
  </si>
  <si>
    <t>Стайл слалом, женщины, battle</t>
  </si>
  <si>
    <t>Текущий рейтиг</t>
  </si>
  <si>
    <t>Пескова</t>
  </si>
  <si>
    <t>Крутенюк</t>
  </si>
  <si>
    <t>Анастасия</t>
  </si>
  <si>
    <t>Марина</t>
  </si>
  <si>
    <t>Токарева</t>
  </si>
  <si>
    <t>19.02.2007, Москва, Ispo Battle</t>
  </si>
  <si>
    <t>Предварительная сумма всех рейтингов</t>
  </si>
  <si>
    <t>Предварительная сумма рейтингов участников</t>
  </si>
  <si>
    <t>Предварительный уровень соревнований</t>
  </si>
  <si>
    <t>Сумма баллов на этапе</t>
  </si>
  <si>
    <t>Сумма баллов</t>
  </si>
  <si>
    <t>Элина</t>
  </si>
  <si>
    <t>Щелков</t>
  </si>
  <si>
    <t>Фадина</t>
  </si>
  <si>
    <t>Вовк</t>
  </si>
  <si>
    <t>Тюмень</t>
  </si>
  <si>
    <t>Строгетская</t>
  </si>
  <si>
    <t>Якутина</t>
  </si>
  <si>
    <t>Валерия</t>
  </si>
  <si>
    <t>Новосибирск</t>
  </si>
  <si>
    <t>Сурмач</t>
  </si>
  <si>
    <t>Коробкова</t>
  </si>
  <si>
    <t>Текущий рейтинг спортсменов на этапах</t>
  </si>
  <si>
    <t xml:space="preserve">19.02.07, Москва, Ispo Battle </t>
  </si>
  <si>
    <t>06.05.2007, Воронеж</t>
  </si>
  <si>
    <t>Next</t>
  </si>
  <si>
    <t>05.05.2007, Воронеж</t>
  </si>
  <si>
    <t>5-6.05.2007, Воронеж, Инлайн Весна в Воронеже '07</t>
  </si>
  <si>
    <t>ID</t>
  </si>
  <si>
    <t>id</t>
  </si>
  <si>
    <t>Баллы</t>
  </si>
  <si>
    <t>23-24.07.2007, Самара, Samara Open Contest '07</t>
  </si>
  <si>
    <t>пыть-ях</t>
  </si>
  <si>
    <t>Рабчун</t>
  </si>
  <si>
    <t>Просолупова</t>
  </si>
  <si>
    <t>23.07.2007, Самара</t>
  </si>
  <si>
    <t>баллы</t>
  </si>
  <si>
    <t>Russia</t>
  </si>
  <si>
    <t>Баталова</t>
  </si>
  <si>
    <t>Лысенко</t>
  </si>
  <si>
    <t>Кристина</t>
  </si>
  <si>
    <t>28-29.07.2007 Москва, IFSA</t>
  </si>
  <si>
    <t>11-12.08.2007, Ярославль</t>
  </si>
  <si>
    <t>Зеленина</t>
  </si>
  <si>
    <t>Щелково</t>
  </si>
  <si>
    <t>28-29.07.2007, Москва, Кубок Федерации, IFSA</t>
  </si>
  <si>
    <t>18-19.08.2007, Ростов-на-Дону, "Ростовская Fишка"</t>
  </si>
  <si>
    <t>Николаенко</t>
  </si>
  <si>
    <t>Крепчук</t>
  </si>
  <si>
    <t>Ростов-на-Дону</t>
  </si>
  <si>
    <t>18-19.08.2007, Ростов-на-Дону</t>
  </si>
  <si>
    <t>19.10.2007, Москва, Финал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</si>
</sst>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color indexed="22"/>
      <name val="Arial Cyr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33" borderId="11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4" borderId="16" xfId="0" applyFont="1" applyFill="1" applyBorder="1" applyAlignment="1">
      <alignment wrapText="1"/>
    </xf>
    <xf numFmtId="2" fontId="0" fillId="35" borderId="17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5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1" xfId="0" applyFill="1" applyBorder="1" applyAlignment="1">
      <alignment horizontal="center" wrapText="1"/>
    </xf>
    <xf numFmtId="0" fontId="0" fillId="34" borderId="22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34" borderId="25" xfId="0" applyFont="1" applyFill="1" applyBorder="1" applyAlignment="1">
      <alignment wrapText="1"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4" xfId="0" applyFont="1" applyFill="1" applyBorder="1" applyAlignment="1">
      <alignment/>
    </xf>
    <xf numFmtId="0" fontId="0" fillId="37" borderId="0" xfId="0" applyFill="1" applyAlignment="1">
      <alignment wrapText="1"/>
    </xf>
    <xf numFmtId="2" fontId="3" fillId="37" borderId="0" xfId="0" applyNumberFormat="1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32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34" borderId="33" xfId="0" applyFont="1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4" borderId="12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34" borderId="3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38" xfId="0" applyFill="1" applyBorder="1" applyAlignment="1">
      <alignment/>
    </xf>
    <xf numFmtId="0" fontId="0" fillId="38" borderId="36" xfId="0" applyFill="1" applyBorder="1" applyAlignment="1">
      <alignment/>
    </xf>
    <xf numFmtId="0" fontId="1" fillId="38" borderId="10" xfId="0" applyFont="1" applyFill="1" applyBorder="1" applyAlignment="1">
      <alignment wrapText="1"/>
    </xf>
    <xf numFmtId="14" fontId="1" fillId="38" borderId="10" xfId="0" applyNumberFormat="1" applyFont="1" applyFill="1" applyBorder="1" applyAlignment="1">
      <alignment wrapText="1"/>
    </xf>
    <xf numFmtId="2" fontId="0" fillId="38" borderId="0" xfId="0" applyNumberFormat="1" applyFont="1" applyFill="1" applyBorder="1" applyAlignment="1">
      <alignment/>
    </xf>
    <xf numFmtId="2" fontId="0" fillId="38" borderId="0" xfId="0" applyNumberFormat="1" applyFont="1" applyFill="1" applyAlignment="1">
      <alignment/>
    </xf>
    <xf numFmtId="2" fontId="4" fillId="38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3" fillId="34" borderId="39" xfId="0" applyNumberFormat="1" applyFont="1" applyFill="1" applyBorder="1" applyAlignment="1">
      <alignment/>
    </xf>
    <xf numFmtId="2" fontId="3" fillId="34" borderId="27" xfId="0" applyNumberFormat="1" applyFont="1" applyFill="1" applyBorder="1" applyAlignment="1">
      <alignment/>
    </xf>
    <xf numFmtId="14" fontId="1" fillId="34" borderId="16" xfId="0" applyNumberFormat="1" applyFont="1" applyFill="1" applyBorder="1" applyAlignment="1">
      <alignment wrapText="1"/>
    </xf>
    <xf numFmtId="2" fontId="4" fillId="35" borderId="18" xfId="0" applyNumberFormat="1" applyFont="1" applyFill="1" applyBorder="1" applyAlignment="1">
      <alignment/>
    </xf>
    <xf numFmtId="0" fontId="0" fillId="38" borderId="0" xfId="0" applyFill="1" applyAlignment="1">
      <alignment/>
    </xf>
    <xf numFmtId="3" fontId="0" fillId="38" borderId="0" xfId="0" applyNumberFormat="1" applyFill="1" applyAlignment="1">
      <alignment/>
    </xf>
    <xf numFmtId="0" fontId="0" fillId="38" borderId="10" xfId="0" applyFill="1" applyBorder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35" borderId="17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4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33" borderId="41" xfId="0" applyFill="1" applyBorder="1" applyAlignment="1">
      <alignment wrapText="1"/>
    </xf>
    <xf numFmtId="2" fontId="0" fillId="0" borderId="38" xfId="0" applyNumberFormat="1" applyFont="1" applyFill="1" applyBorder="1" applyAlignment="1">
      <alignment/>
    </xf>
    <xf numFmtId="3" fontId="0" fillId="33" borderId="41" xfId="0" applyNumberFormat="1" applyFill="1" applyBorder="1" applyAlignment="1">
      <alignment/>
    </xf>
    <xf numFmtId="0" fontId="0" fillId="33" borderId="42" xfId="0" applyFill="1" applyBorder="1" applyAlignment="1">
      <alignment wrapText="1"/>
    </xf>
    <xf numFmtId="0" fontId="0" fillId="33" borderId="43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34" xfId="0" applyFill="1" applyBorder="1" applyAlignment="1">
      <alignment/>
    </xf>
    <xf numFmtId="0" fontId="0" fillId="0" borderId="44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3" fontId="0" fillId="33" borderId="19" xfId="0" applyNumberFormat="1" applyFill="1" applyBorder="1" applyAlignment="1">
      <alignment/>
    </xf>
    <xf numFmtId="0" fontId="0" fillId="33" borderId="19" xfId="0" applyFill="1" applyBorder="1" applyAlignment="1">
      <alignment/>
    </xf>
    <xf numFmtId="2" fontId="3" fillId="0" borderId="45" xfId="0" applyNumberFormat="1" applyFont="1" applyFill="1" applyBorder="1" applyAlignment="1">
      <alignment/>
    </xf>
    <xf numFmtId="0" fontId="0" fillId="34" borderId="46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/>
    </xf>
    <xf numFmtId="0" fontId="0" fillId="0" borderId="48" xfId="0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7" xfId="0" applyFill="1" applyBorder="1" applyAlignment="1">
      <alignment/>
    </xf>
    <xf numFmtId="0" fontId="0" fillId="33" borderId="49" xfId="0" applyFill="1" applyBorder="1" applyAlignment="1">
      <alignment wrapText="1"/>
    </xf>
    <xf numFmtId="0" fontId="0" fillId="33" borderId="50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3" xfId="0" applyFill="1" applyBorder="1" applyAlignment="1">
      <alignment/>
    </xf>
    <xf numFmtId="2" fontId="3" fillId="0" borderId="51" xfId="0" applyNumberFormat="1" applyFont="1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53" xfId="0" applyFill="1" applyBorder="1" applyAlignment="1">
      <alignment/>
    </xf>
    <xf numFmtId="0" fontId="0" fillId="34" borderId="15" xfId="0" applyFill="1" applyBorder="1" applyAlignment="1">
      <alignment horizontal="center" wrapText="1"/>
    </xf>
    <xf numFmtId="0" fontId="0" fillId="33" borderId="54" xfId="0" applyFill="1" applyBorder="1" applyAlignment="1">
      <alignment wrapText="1"/>
    </xf>
    <xf numFmtId="0" fontId="0" fillId="33" borderId="55" xfId="0" applyFill="1" applyBorder="1" applyAlignment="1">
      <alignment wrapText="1"/>
    </xf>
    <xf numFmtId="3" fontId="0" fillId="33" borderId="48" xfId="0" applyNumberFormat="1" applyFill="1" applyBorder="1" applyAlignment="1">
      <alignment/>
    </xf>
    <xf numFmtId="3" fontId="0" fillId="33" borderId="49" xfId="0" applyNumberFormat="1" applyFill="1" applyBorder="1" applyAlignment="1">
      <alignment/>
    </xf>
    <xf numFmtId="0" fontId="0" fillId="33" borderId="50" xfId="0" applyFill="1" applyBorder="1" applyAlignment="1">
      <alignment/>
    </xf>
    <xf numFmtId="3" fontId="0" fillId="33" borderId="42" xfId="0" applyNumberFormat="1" applyFill="1" applyBorder="1" applyAlignment="1">
      <alignment/>
    </xf>
    <xf numFmtId="0" fontId="0" fillId="33" borderId="42" xfId="0" applyFill="1" applyBorder="1" applyAlignment="1">
      <alignment/>
    </xf>
    <xf numFmtId="2" fontId="3" fillId="36" borderId="24" xfId="0" applyNumberFormat="1" applyFont="1" applyFill="1" applyBorder="1" applyAlignment="1">
      <alignment/>
    </xf>
    <xf numFmtId="2" fontId="0" fillId="35" borderId="56" xfId="0" applyNumberFormat="1" applyFill="1" applyBorder="1" applyAlignment="1">
      <alignment/>
    </xf>
    <xf numFmtId="2" fontId="4" fillId="35" borderId="56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5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0" fontId="0" fillId="33" borderId="27" xfId="0" applyFill="1" applyBorder="1" applyAlignment="1">
      <alignment/>
    </xf>
    <xf numFmtId="2" fontId="0" fillId="35" borderId="35" xfId="0" applyNumberFormat="1" applyFill="1" applyBorder="1" applyAlignment="1">
      <alignment/>
    </xf>
    <xf numFmtId="2" fontId="0" fillId="35" borderId="48" xfId="0" applyNumberFormat="1" applyFill="1" applyBorder="1" applyAlignment="1">
      <alignment/>
    </xf>
    <xf numFmtId="2" fontId="0" fillId="35" borderId="57" xfId="0" applyNumberFormat="1" applyFill="1" applyBorder="1" applyAlignment="1">
      <alignment/>
    </xf>
    <xf numFmtId="2" fontId="4" fillId="35" borderId="57" xfId="0" applyNumberFormat="1" applyFont="1" applyFill="1" applyBorder="1" applyAlignment="1">
      <alignment/>
    </xf>
    <xf numFmtId="2" fontId="3" fillId="36" borderId="23" xfId="0" applyNumberFormat="1" applyFont="1" applyFill="1" applyBorder="1" applyAlignment="1">
      <alignment/>
    </xf>
    <xf numFmtId="2" fontId="0" fillId="0" borderId="58" xfId="0" applyNumberFormat="1" applyFill="1" applyBorder="1" applyAlignment="1">
      <alignment/>
    </xf>
    <xf numFmtId="2" fontId="0" fillId="0" borderId="59" xfId="0" applyNumberFormat="1" applyFill="1" applyBorder="1" applyAlignment="1">
      <alignment/>
    </xf>
    <xf numFmtId="2" fontId="0" fillId="0" borderId="60" xfId="0" applyNumberFormat="1" applyFill="1" applyBorder="1" applyAlignment="1">
      <alignment/>
    </xf>
    <xf numFmtId="2" fontId="0" fillId="0" borderId="33" xfId="0" applyNumberFormat="1" applyFill="1" applyBorder="1" applyAlignment="1">
      <alignment/>
    </xf>
    <xf numFmtId="2" fontId="3" fillId="36" borderId="61" xfId="0" applyNumberFormat="1" applyFont="1" applyFill="1" applyBorder="1" applyAlignment="1">
      <alignment/>
    </xf>
    <xf numFmtId="0" fontId="3" fillId="36" borderId="61" xfId="0" applyFont="1" applyFill="1" applyBorder="1" applyAlignment="1">
      <alignment/>
    </xf>
    <xf numFmtId="0" fontId="1" fillId="34" borderId="58" xfId="0" applyFont="1" applyFill="1" applyBorder="1" applyAlignment="1">
      <alignment wrapText="1"/>
    </xf>
    <xf numFmtId="0" fontId="0" fillId="0" borderId="39" xfId="0" applyFill="1" applyBorder="1" applyAlignment="1">
      <alignment/>
    </xf>
    <xf numFmtId="0" fontId="0" fillId="0" borderId="62" xfId="0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65" xfId="0" applyFill="1" applyBorder="1" applyAlignment="1">
      <alignment/>
    </xf>
    <xf numFmtId="0" fontId="0" fillId="0" borderId="64" xfId="0" applyBorder="1" applyAlignment="1">
      <alignment/>
    </xf>
    <xf numFmtId="2" fontId="0" fillId="38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48" xfId="0" applyFill="1" applyBorder="1" applyAlignment="1">
      <alignment/>
    </xf>
    <xf numFmtId="2" fontId="3" fillId="0" borderId="6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33" borderId="49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4" borderId="46" xfId="0" applyFill="1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34" borderId="48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53" xfId="0" applyFill="1" applyBorder="1" applyAlignment="1">
      <alignment wrapText="1"/>
    </xf>
    <xf numFmtId="0" fontId="0" fillId="34" borderId="67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="80" zoomScaleNormal="80" zoomScalePageLayoutView="0" workbookViewId="0" topLeftCell="A1">
      <selection activeCell="C5" sqref="C5:K32"/>
    </sheetView>
  </sheetViews>
  <sheetFormatPr defaultColWidth="9.00390625" defaultRowHeight="12.75"/>
  <cols>
    <col min="1" max="1" width="13.375" style="0" customWidth="1"/>
    <col min="2" max="2" width="12.625" style="0" customWidth="1"/>
    <col min="3" max="3" width="17.00390625" style="0" customWidth="1"/>
    <col min="8" max="8" width="10.875" style="0" customWidth="1"/>
    <col min="9" max="9" width="11.125" style="0" customWidth="1"/>
    <col min="10" max="10" width="11.875" style="0" customWidth="1"/>
    <col min="11" max="11" width="11.75390625" style="0" customWidth="1"/>
    <col min="12" max="12" width="12.375" style="0" customWidth="1"/>
    <col min="13" max="15" width="10.25390625" style="0" customWidth="1"/>
    <col min="16" max="16" width="8.875" style="0" customWidth="1"/>
    <col min="17" max="17" width="3.75390625" style="0" customWidth="1"/>
  </cols>
  <sheetData>
    <row r="1" spans="1:4" ht="12.75">
      <c r="A1" s="35" t="s">
        <v>38</v>
      </c>
      <c r="B1" s="36"/>
      <c r="C1" s="36"/>
      <c r="D1" s="36"/>
    </row>
    <row r="2" spans="1:4" ht="12.75">
      <c r="A2" s="35" t="s">
        <v>39</v>
      </c>
      <c r="B2" s="36"/>
      <c r="C2" s="36"/>
      <c r="D2" s="36"/>
    </row>
    <row r="3" ht="13.5" thickBot="1"/>
    <row r="4" spans="1:25" ht="12.75">
      <c r="A4" s="152" t="s">
        <v>25</v>
      </c>
      <c r="B4" s="154" t="s">
        <v>26</v>
      </c>
      <c r="C4" s="156" t="s">
        <v>31</v>
      </c>
      <c r="D4" s="151" t="s">
        <v>23</v>
      </c>
      <c r="E4" s="151"/>
      <c r="F4" s="151"/>
      <c r="G4" s="151"/>
      <c r="H4" s="151"/>
      <c r="I4" s="151"/>
      <c r="J4" s="151"/>
      <c r="K4" s="151"/>
      <c r="L4" s="11"/>
      <c r="M4" s="11"/>
      <c r="Q4" s="53" t="s">
        <v>67</v>
      </c>
      <c r="R4" s="54"/>
      <c r="S4" s="54"/>
      <c r="T4" s="54"/>
      <c r="U4" s="54"/>
      <c r="V4" s="54"/>
      <c r="W4" s="54"/>
      <c r="X4" s="54"/>
      <c r="Y4" s="55"/>
    </row>
    <row r="5" spans="1:25" s="3" customFormat="1" ht="45.75" thickBot="1">
      <c r="A5" s="153"/>
      <c r="B5" s="155"/>
      <c r="C5" s="157"/>
      <c r="D5" s="137" t="s">
        <v>33</v>
      </c>
      <c r="E5" s="12" t="s">
        <v>50</v>
      </c>
      <c r="F5" s="66" t="s">
        <v>71</v>
      </c>
      <c r="G5" s="66" t="s">
        <v>80</v>
      </c>
      <c r="H5" s="12" t="s">
        <v>86</v>
      </c>
      <c r="I5" s="12" t="s">
        <v>87</v>
      </c>
      <c r="J5" s="12" t="s">
        <v>95</v>
      </c>
      <c r="K5" s="39" t="s">
        <v>96</v>
      </c>
      <c r="L5" s="24" t="s">
        <v>34</v>
      </c>
      <c r="M5" s="24" t="s">
        <v>41</v>
      </c>
      <c r="Q5" s="70" t="s">
        <v>73</v>
      </c>
      <c r="R5" s="56" t="s">
        <v>68</v>
      </c>
      <c r="S5" s="57" t="s">
        <v>69</v>
      </c>
      <c r="T5" s="56" t="s">
        <v>80</v>
      </c>
      <c r="U5" s="56" t="s">
        <v>86</v>
      </c>
      <c r="V5" s="56" t="s">
        <v>87</v>
      </c>
      <c r="W5" s="56" t="s">
        <v>95</v>
      </c>
      <c r="X5" s="56" t="s">
        <v>96</v>
      </c>
      <c r="Y5" s="56" t="s">
        <v>70</v>
      </c>
    </row>
    <row r="6" spans="1:25" ht="12.75">
      <c r="A6" s="120" t="s">
        <v>0</v>
      </c>
      <c r="B6" s="112" t="s">
        <v>1</v>
      </c>
      <c r="C6" s="121" t="str">
        <f>A6&amp;" "&amp;B6</f>
        <v>Семенова Полина</v>
      </c>
      <c r="D6" s="126">
        <f>VLOOKUP($A6&amp;$B6,'04.02.2007 st.'!$L$7:$M$29,2,FALSE)</f>
        <v>37.5</v>
      </c>
      <c r="E6" s="127">
        <f>VLOOKUP($A6&amp;$B6,'19.02.2007 St.b.'!$L$8:$M$29,2,FALSE)</f>
        <v>47.22826086956521</v>
      </c>
      <c r="F6" s="127">
        <f>VLOOKUP($A6&amp;$B6,'05.05.2007 St.'!$L$9:$M$32,2,FALSE)</f>
        <v>36.14288397186369</v>
      </c>
      <c r="G6" s="127">
        <f>VLOOKUP($A6&amp;$B6,'23.06.2007 St.'!$L$9:$M$32,2,FALSE)</f>
        <v>42.30002903987053</v>
      </c>
      <c r="H6" s="128">
        <f>VLOOKUP($A6&amp;$B6,'29.07.2007 St.'!$L$8:$M$39,2,FALSE)</f>
        <v>49.673651922461694</v>
      </c>
      <c r="I6" s="129">
        <v>0</v>
      </c>
      <c r="J6" s="128">
        <f>VLOOKUP($A6&amp;$B6,'18.08.2007 St.'!$L$8:$M$39,2,FALSE)</f>
        <v>37.71106637450393</v>
      </c>
      <c r="K6" s="14">
        <f>VLOOKUP($A6&amp;$B6,'19.10.2007 St.'!$L$8:$M$39,2,FALSE)</f>
        <v>54.25414367647829</v>
      </c>
      <c r="L6" s="130">
        <f aca="true" t="shared" si="0" ref="L6:L32">LARGE(D6:K6,1)+LARGE(D6:K6,2)+LARGE(D6:K6,3)</f>
        <v>151.1560564685052</v>
      </c>
      <c r="M6" s="31">
        <v>1</v>
      </c>
      <c r="Q6" s="69" t="str">
        <f>A6&amp;B6</f>
        <v>СеменоваПолина</v>
      </c>
      <c r="R6" s="58">
        <f aca="true" t="shared" si="1" ref="R6:R19">D6</f>
        <v>37.5</v>
      </c>
      <c r="S6" s="59">
        <f aca="true" t="shared" si="2" ref="S6:S19">D6+E6</f>
        <v>84.72826086956522</v>
      </c>
      <c r="T6" s="59">
        <f aca="true" t="shared" si="3" ref="T6:T19">SUM(D6:F6)</f>
        <v>120.8711448414289</v>
      </c>
      <c r="U6" s="59">
        <f>LARGE($D6:G6,1)+LARGE($D6:G6,2)+LARGE($D6:G6,3)</f>
        <v>127.02828990943574</v>
      </c>
      <c r="V6" s="59">
        <f>LARGE($D6:H6,1)+LARGE($D6:H6,2)+LARGE($D6:H6,3)</f>
        <v>139.20194183189744</v>
      </c>
      <c r="W6" s="59">
        <f>LARGE($D6:I6,1)+LARGE($D6:I6,2)+LARGE($D6:I6,3)</f>
        <v>139.20194183189744</v>
      </c>
      <c r="X6" s="59">
        <f>LARGE($D6:J6,1)+LARGE($D6:J6,2)+LARGE($D6:J6,3)</f>
        <v>139.20194183189744</v>
      </c>
      <c r="Y6" s="144">
        <f>LARGE($D6:K6,1)+LARGE($D6:K6,2)+LARGE($D6:K6,3)</f>
        <v>151.1560564685052</v>
      </c>
    </row>
    <row r="7" spans="1:25" ht="12.75">
      <c r="A7" s="5" t="s">
        <v>2</v>
      </c>
      <c r="B7" s="1" t="s">
        <v>3</v>
      </c>
      <c r="C7" s="6" t="str">
        <f aca="true" t="shared" si="4" ref="C7:C35">A7&amp;" "&amp;B7</f>
        <v>Зеленова Надежда</v>
      </c>
      <c r="D7" s="118">
        <f>VLOOKUP($A7&amp;$B7,'04.02.2007 st.'!$L$7:$M$29,2,FALSE)</f>
        <v>28.5</v>
      </c>
      <c r="E7" s="13">
        <f>VLOOKUP($A7&amp;$B7,'19.02.2007 St.b.'!$L$8:$M$29,2,FALSE)</f>
        <v>47.22826086956521</v>
      </c>
      <c r="F7" s="13">
        <f>VLOOKUP($A7&amp;$B7,'05.05.2007 St.'!$L$9:$M$32,2,FALSE)</f>
        <v>47.556426278768</v>
      </c>
      <c r="G7" s="13">
        <f>VLOOKUP($A7&amp;$B7,'23.06.2007 St.'!$L$9:$M$32,2,FALSE)</f>
        <v>23.6880162623275</v>
      </c>
      <c r="H7" s="14">
        <f>VLOOKUP($A7&amp;$B7,'29.07.2007 St.'!$L$8:$M$39,2,FALSE)</f>
        <v>18.30081912932799</v>
      </c>
      <c r="I7" s="67">
        <v>0</v>
      </c>
      <c r="J7" s="14">
        <f>VLOOKUP($A7&amp;$B7,'18.08.2007 St.'!$L$8:$M$39,2,FALSE)</f>
        <v>28.660410444622986</v>
      </c>
      <c r="K7" s="14">
        <f>VLOOKUP($A7&amp;$B7,'19.10.2007 St.'!$L$8:$M$39,2,FALSE)</f>
        <v>41.2331491941235</v>
      </c>
      <c r="L7" s="117">
        <f t="shared" si="0"/>
        <v>136.0178363424567</v>
      </c>
      <c r="M7" s="32">
        <v>2</v>
      </c>
      <c r="Q7" s="69" t="str">
        <f aca="true" t="shared" si="5" ref="Q7:Q32">A7&amp;B7</f>
        <v>ЗеленоваНадежда</v>
      </c>
      <c r="R7" s="58">
        <f t="shared" si="1"/>
        <v>28.5</v>
      </c>
      <c r="S7" s="59">
        <f t="shared" si="2"/>
        <v>75.72826086956522</v>
      </c>
      <c r="T7" s="59">
        <f t="shared" si="3"/>
        <v>123.28468714833322</v>
      </c>
      <c r="U7" s="59">
        <f>LARGE($D7:G7,1)+LARGE($D7:G7,2)+LARGE($D7:G7,3)</f>
        <v>123.2846871483332</v>
      </c>
      <c r="V7" s="59">
        <f>LARGE($D7:H7,1)+LARGE($D7:H7,2)+LARGE($D7:H7,3)</f>
        <v>123.2846871483332</v>
      </c>
      <c r="W7" s="59">
        <f>LARGE($D7:I7,1)+LARGE($D7:I7,2)+LARGE($D7:I7,3)</f>
        <v>123.2846871483332</v>
      </c>
      <c r="X7" s="59">
        <f>LARGE($D7:J7,1)+LARGE($D7:J7,2)+LARGE($D7:J7,3)</f>
        <v>123.44509759295619</v>
      </c>
      <c r="Y7" s="144">
        <f>LARGE($D7:K7,1)+LARGE($D7:K7,2)+LARGE($D7:K7,3)</f>
        <v>136.0178363424567</v>
      </c>
    </row>
    <row r="8" spans="1:25" ht="12.75">
      <c r="A8" s="5" t="s">
        <v>6</v>
      </c>
      <c r="B8" s="1" t="s">
        <v>7</v>
      </c>
      <c r="C8" s="6" t="str">
        <f t="shared" si="4"/>
        <v>Исаева Юлия</v>
      </c>
      <c r="D8" s="118">
        <f>VLOOKUP($A8&amp;$B8,'04.02.2007 st.'!$L$7:$M$29,2,FALSE)</f>
        <v>15</v>
      </c>
      <c r="E8" s="13">
        <f>VLOOKUP($A8&amp;$B8,'19.02.2007 St.b.'!$L$8:$M$29,2,FALSE)</f>
        <v>10.733695652173912</v>
      </c>
      <c r="F8" s="13">
        <f>VLOOKUP($A8&amp;$B8,'05.05.2007 St.'!$L$9:$M$32,2,FALSE)</f>
        <v>26.631598716110087</v>
      </c>
      <c r="G8" s="13">
        <f>VLOOKUP($A8&amp;$B8,'23.06.2007 St.'!$L$9:$M$32,2,FALSE)</f>
        <v>32.14802207030161</v>
      </c>
      <c r="H8" s="14">
        <f>VLOOKUP($A8&amp;$B8,'29.07.2007 St.'!$L$8:$M$39,2,FALSE)</f>
        <v>13.072013663805711</v>
      </c>
      <c r="I8" s="67">
        <v>0</v>
      </c>
      <c r="J8" s="14">
        <f>VLOOKUP($A8&amp;$B8,'18.08.2007 St.'!$L$8:$M$39,2,FALSE)</f>
        <v>21.1181971697222</v>
      </c>
      <c r="K8" s="14">
        <f>VLOOKUP($A8&amp;$B8,'19.10.2007 St.'!$L$8:$M$39,2,FALSE)</f>
        <v>30.382320458827838</v>
      </c>
      <c r="L8" s="117">
        <f t="shared" si="0"/>
        <v>89.16194124523953</v>
      </c>
      <c r="M8" s="32">
        <v>3</v>
      </c>
      <c r="Q8" s="69" t="str">
        <f t="shared" si="5"/>
        <v>ИсаеваЮлия</v>
      </c>
      <c r="R8" s="58">
        <f t="shared" si="1"/>
        <v>15</v>
      </c>
      <c r="S8" s="59">
        <f t="shared" si="2"/>
        <v>25.733695652173914</v>
      </c>
      <c r="T8" s="59">
        <f t="shared" si="3"/>
        <v>52.365294368284</v>
      </c>
      <c r="U8" s="59">
        <f>LARGE($D8:G8,1)+LARGE($D8:G8,2)+LARGE($D8:G8,3)</f>
        <v>73.7796207864117</v>
      </c>
      <c r="V8" s="59">
        <f>LARGE($D8:H8,1)+LARGE($D8:H8,2)+LARGE($D8:H8,3)</f>
        <v>73.7796207864117</v>
      </c>
      <c r="W8" s="59">
        <f>LARGE($D8:I8,1)+LARGE($D8:I8,2)+LARGE($D8:I8,3)</f>
        <v>73.7796207864117</v>
      </c>
      <c r="X8" s="59">
        <f>LARGE($D8:J8,1)+LARGE($D8:J8,2)+LARGE($D8:J8,3)</f>
        <v>79.8978179561339</v>
      </c>
      <c r="Y8" s="144">
        <f>LARGE($D8:K8,1)+LARGE($D8:K8,2)+LARGE($D8:K8,3)</f>
        <v>89.16194124523953</v>
      </c>
    </row>
    <row r="9" spans="1:25" ht="12.75">
      <c r="A9" s="5" t="s">
        <v>8</v>
      </c>
      <c r="B9" s="1" t="s">
        <v>9</v>
      </c>
      <c r="C9" s="6" t="str">
        <f t="shared" si="4"/>
        <v>Бабий Анжелика</v>
      </c>
      <c r="D9" s="118">
        <f>VLOOKUP($A9&amp;$B9,'04.02.2007 st.'!$L$7:$M$29,2,FALSE)</f>
        <v>10.5</v>
      </c>
      <c r="E9" s="13">
        <f>VLOOKUP($A9&amp;$B9,'19.02.2007 St.b.'!$L$8:$M$29,2,FALSE)</f>
        <v>30.05434782608696</v>
      </c>
      <c r="F9" s="13">
        <f>VLOOKUP($A9&amp;$B9,'05.05.2007 St.'!$L$9:$M$32,2,FALSE)</f>
        <v>7.609028204602882</v>
      </c>
      <c r="G9" s="74">
        <v>0</v>
      </c>
      <c r="H9" s="14">
        <f>VLOOKUP($A9&amp;$B9,'29.07.2007 St.'!$L$8:$M$39,2,FALSE)</f>
        <v>5.228805465522283</v>
      </c>
      <c r="I9" s="14">
        <f>VLOOKUP($A9&amp;$B9,'12.08.2007 St.b.'!$L$8:$M$39,2,FALSE)</f>
        <v>21.836314982860966</v>
      </c>
      <c r="J9" s="67">
        <v>0</v>
      </c>
      <c r="K9" s="14">
        <f>VLOOKUP($A9&amp;$B9,'19.10.2007 St.'!$L$8:$M$39,2,FALSE)</f>
        <v>21.701657470591314</v>
      </c>
      <c r="L9" s="117">
        <f t="shared" si="0"/>
        <v>73.59232027953924</v>
      </c>
      <c r="M9" s="32">
        <v>4</v>
      </c>
      <c r="Q9" s="69" t="str">
        <f t="shared" si="5"/>
        <v>БабийАнжелика</v>
      </c>
      <c r="R9" s="58">
        <f t="shared" si="1"/>
        <v>10.5</v>
      </c>
      <c r="S9" s="59">
        <f t="shared" si="2"/>
        <v>40.55434782608696</v>
      </c>
      <c r="T9" s="59">
        <f t="shared" si="3"/>
        <v>48.16337603068984</v>
      </c>
      <c r="U9" s="59">
        <f>LARGE($D9:G9,1)+LARGE($D9:G9,2)+LARGE($D9:G9,3)</f>
        <v>48.16337603068984</v>
      </c>
      <c r="V9" s="59">
        <f>LARGE($D9:H9,1)+LARGE($D9:H9,2)+LARGE($D9:H9,3)</f>
        <v>48.16337603068984</v>
      </c>
      <c r="W9" s="59">
        <f>LARGE($D9:I9,1)+LARGE($D9:I9,2)+LARGE($D9:I9,3)</f>
        <v>62.39066280894792</v>
      </c>
      <c r="X9" s="59">
        <f>LARGE($D9:J9,1)+LARGE($D9:J9,2)+LARGE($D9:J9,3)</f>
        <v>62.39066280894792</v>
      </c>
      <c r="Y9" s="144">
        <f>LARGE($D9:K9,1)+LARGE($D9:K9,2)+LARGE($D9:K9,3)</f>
        <v>73.59232027953924</v>
      </c>
    </row>
    <row r="10" spans="1:25" ht="12.75">
      <c r="A10" s="5" t="s">
        <v>58</v>
      </c>
      <c r="B10" s="1" t="s">
        <v>17</v>
      </c>
      <c r="C10" s="6" t="str">
        <f t="shared" si="4"/>
        <v>Фадина Ольга</v>
      </c>
      <c r="D10" s="119">
        <v>0</v>
      </c>
      <c r="E10" s="74">
        <v>0</v>
      </c>
      <c r="F10" s="13">
        <f>VLOOKUP($A10&amp;$B10,'05.05.2007 St.'!$L$9:$M$32,2,FALSE)</f>
        <v>5.706771153452161</v>
      </c>
      <c r="G10" s="13">
        <f>VLOOKUP($A10&amp;$B10,'23.06.2007 St.'!$L$9:$M$32,2,FALSE)</f>
        <v>5.076003484784464</v>
      </c>
      <c r="H10" s="14">
        <f>VLOOKUP($A10&amp;$B10,'29.07.2007 St.'!$L$8:$M$39,2,FALSE)</f>
        <v>5.228805465522283</v>
      </c>
      <c r="I10" s="14">
        <f>VLOOKUP($A10&amp;$B10,'12.08.2007 St.b.'!$L$8:$M$39,2,FALSE)</f>
        <v>16.59559938697433</v>
      </c>
      <c r="J10" s="14">
        <f>VLOOKUP($A10&amp;$B10,'18.08.2007 St.'!$L$8:$M$39,2,FALSE)</f>
        <v>15.084426549801572</v>
      </c>
      <c r="K10" s="14">
        <f>VLOOKUP($A10&amp;$B10,'19.10.2007 St.'!$L$8:$M$39,2,FALSE)</f>
        <v>15.191160229413919</v>
      </c>
      <c r="L10" s="117">
        <f t="shared" si="0"/>
        <v>46.87118616618982</v>
      </c>
      <c r="M10" s="32">
        <v>5</v>
      </c>
      <c r="Q10" s="69" t="str">
        <f t="shared" si="5"/>
        <v>ФадинаОльга</v>
      </c>
      <c r="R10" s="58">
        <f t="shared" si="1"/>
        <v>0</v>
      </c>
      <c r="S10" s="59">
        <f t="shared" si="2"/>
        <v>0</v>
      </c>
      <c r="T10" s="59">
        <f t="shared" si="3"/>
        <v>5.706771153452161</v>
      </c>
      <c r="U10" s="59">
        <f>LARGE($D10:G10,1)+LARGE($D10:G10,2)+LARGE($D10:G10,3)</f>
        <v>10.782774638236624</v>
      </c>
      <c r="V10" s="59">
        <f>LARGE($D10:H10,1)+LARGE($D10:H10,2)+LARGE($D10:H10,3)</f>
        <v>16.01158010375891</v>
      </c>
      <c r="W10" s="59">
        <f>LARGE($D10:I10,1)+LARGE($D10:I10,2)+LARGE($D10:I10,3)</f>
        <v>27.53117600594878</v>
      </c>
      <c r="X10" s="59">
        <f>LARGE($D10:J10,1)+LARGE($D10:J10,2)+LARGE($D10:J10,3)</f>
        <v>37.386797090228065</v>
      </c>
      <c r="Y10" s="144">
        <f>LARGE($D10:K10,1)+LARGE($D10:K10,2)+LARGE($D10:K10,3)</f>
        <v>46.87118616618982</v>
      </c>
    </row>
    <row r="11" spans="1:25" ht="12.75">
      <c r="A11" s="5" t="s">
        <v>4</v>
      </c>
      <c r="B11" s="1" t="s">
        <v>5</v>
      </c>
      <c r="C11" s="6" t="str">
        <f t="shared" si="4"/>
        <v>Гиндина Оксана</v>
      </c>
      <c r="D11" s="118">
        <f>VLOOKUP($A11&amp;$B11,'04.02.2007 st.'!$L$7:$M$29,2,FALSE)</f>
        <v>21</v>
      </c>
      <c r="E11" s="74">
        <v>0</v>
      </c>
      <c r="F11" s="13">
        <f>VLOOKUP($A11&amp;$B11,'05.05.2007 St.'!$L$9:$M$32,2,FALSE)</f>
        <v>19.022570511507205</v>
      </c>
      <c r="G11" s="74">
        <v>0</v>
      </c>
      <c r="H11" s="67">
        <v>0</v>
      </c>
      <c r="I11" s="67">
        <v>0</v>
      </c>
      <c r="J11" s="67">
        <v>0</v>
      </c>
      <c r="K11" s="14">
        <f>VLOOKUP($A11&amp;$B11,'19.10.2007 St.'!$L$8:$M$39,2,FALSE)</f>
        <v>4.340331494118263</v>
      </c>
      <c r="L11" s="117">
        <f t="shared" si="0"/>
        <v>44.362902005625465</v>
      </c>
      <c r="M11" s="32">
        <v>6</v>
      </c>
      <c r="Q11" s="69" t="str">
        <f t="shared" si="5"/>
        <v>ГиндинаОксана</v>
      </c>
      <c r="R11" s="58">
        <f t="shared" si="1"/>
        <v>21</v>
      </c>
      <c r="S11" s="59">
        <f t="shared" si="2"/>
        <v>21</v>
      </c>
      <c r="T11" s="59">
        <f t="shared" si="3"/>
        <v>40.022570511507205</v>
      </c>
      <c r="U11" s="59">
        <f>LARGE($D11:G11,1)+LARGE($D11:G11,2)+LARGE($D11:G11,3)</f>
        <v>40.022570511507205</v>
      </c>
      <c r="V11" s="59">
        <f>LARGE($D11:H11,1)+LARGE($D11:H11,2)+LARGE($D11:H11,3)</f>
        <v>40.022570511507205</v>
      </c>
      <c r="W11" s="59">
        <f>LARGE($D11:I11,1)+LARGE($D11:I11,2)+LARGE($D11:I11,3)</f>
        <v>40.022570511507205</v>
      </c>
      <c r="X11" s="59">
        <f>LARGE($D11:J11,1)+LARGE($D11:J11,2)+LARGE($D11:J11,3)</f>
        <v>40.022570511507205</v>
      </c>
      <c r="Y11" s="144">
        <f>LARGE($D11:K11,1)+LARGE($D11:K11,2)+LARGE($D11:K11,3)</f>
        <v>44.362902005625465</v>
      </c>
    </row>
    <row r="12" spans="1:25" ht="12.75">
      <c r="A12" s="5" t="s">
        <v>12</v>
      </c>
      <c r="B12" s="1" t="s">
        <v>13</v>
      </c>
      <c r="C12" s="6" t="str">
        <f t="shared" si="4"/>
        <v>Маслова Наталия</v>
      </c>
      <c r="D12" s="118">
        <f>VLOOKUP($A12&amp;$B12,'04.02.2007 st.'!$L$7:$M$29,2,FALSE)</f>
        <v>6</v>
      </c>
      <c r="E12" s="74">
        <v>0</v>
      </c>
      <c r="F12" s="13">
        <f>VLOOKUP($A12&amp;$B12,'05.05.2007 St.'!$L$9:$M$32,2,FALSE)</f>
        <v>13.315799358055044</v>
      </c>
      <c r="G12" s="13">
        <f>VLOOKUP($A12&amp;$B12,'23.06.2007 St.'!$L$9:$M$32,2,FALSE)</f>
        <v>16.920011615948212</v>
      </c>
      <c r="H12" s="14">
        <f>VLOOKUP($A12&amp;$B12,'29.07.2007 St.'!$L$8:$M$39,2,FALSE)</f>
        <v>2.6144027327611417</v>
      </c>
      <c r="I12" s="14">
        <f>VLOOKUP($A12&amp;$B12,'12.08.2007 St.b.'!$L$8:$M$39,2,FALSE)</f>
        <v>8.734525993144386</v>
      </c>
      <c r="J12" s="67">
        <v>0</v>
      </c>
      <c r="K12" s="14">
        <f>VLOOKUP($A12&amp;$B12,'19.10.2007 St.'!$L$8:$M$39,2,FALSE)</f>
        <v>6.5104972411773945</v>
      </c>
      <c r="L12" s="117">
        <f t="shared" si="0"/>
        <v>38.970336967147645</v>
      </c>
      <c r="M12" s="32">
        <v>7</v>
      </c>
      <c r="Q12" s="69" t="str">
        <f t="shared" si="5"/>
        <v>МасловаНаталия</v>
      </c>
      <c r="R12" s="58">
        <f t="shared" si="1"/>
        <v>6</v>
      </c>
      <c r="S12" s="59">
        <f t="shared" si="2"/>
        <v>6</v>
      </c>
      <c r="T12" s="59">
        <f t="shared" si="3"/>
        <v>19.315799358055045</v>
      </c>
      <c r="U12" s="59">
        <f>LARGE($D12:G12,1)+LARGE($D12:G12,2)+LARGE($D12:G12,3)</f>
        <v>36.23581097400326</v>
      </c>
      <c r="V12" s="59">
        <f>LARGE($D12:H12,1)+LARGE($D12:H12,2)+LARGE($D12:H12,3)</f>
        <v>36.23581097400326</v>
      </c>
      <c r="W12" s="59">
        <f>LARGE($D12:I12,1)+LARGE($D12:I12,2)+LARGE($D12:I12,3)</f>
        <v>38.970336967147645</v>
      </c>
      <c r="X12" s="59">
        <f>LARGE($D12:J12,1)+LARGE($D12:J12,2)+LARGE($D12:J12,3)</f>
        <v>38.970336967147645</v>
      </c>
      <c r="Y12" s="144">
        <f>LARGE($D12:K12,1)+LARGE($D12:K12,2)+LARGE($D12:K12,3)</f>
        <v>38.970336967147645</v>
      </c>
    </row>
    <row r="13" spans="1:25" ht="12.75">
      <c r="A13" s="5" t="s">
        <v>10</v>
      </c>
      <c r="B13" s="1" t="s">
        <v>11</v>
      </c>
      <c r="C13" s="6" t="str">
        <f t="shared" si="4"/>
        <v>Феколкина Елена</v>
      </c>
      <c r="D13" s="118">
        <f>VLOOKUP($A13&amp;$B13,'04.02.2007 st.'!$L$7:$M$29,2,FALSE)</f>
        <v>7.5</v>
      </c>
      <c r="E13" s="13">
        <f>VLOOKUP($A13&amp;$B13,'19.02.2007 St.b.'!$L$8:$M$29,2,FALSE)</f>
        <v>21.467391304347824</v>
      </c>
      <c r="F13" s="13">
        <f>VLOOKUP($A13&amp;$B13,'05.05.2007 St.'!$L$9:$M$32,2,FALSE)</f>
        <v>9.511285255753602</v>
      </c>
      <c r="G13" s="74">
        <v>0</v>
      </c>
      <c r="H13" s="67">
        <v>0</v>
      </c>
      <c r="I13" s="67">
        <v>0</v>
      </c>
      <c r="J13" s="67">
        <v>0</v>
      </c>
      <c r="K13" s="67">
        <v>0</v>
      </c>
      <c r="L13" s="117">
        <f t="shared" si="0"/>
        <v>38.47867656010143</v>
      </c>
      <c r="M13" s="32">
        <v>8</v>
      </c>
      <c r="Q13" s="69" t="str">
        <f t="shared" si="5"/>
        <v>ФеколкинаЕлена</v>
      </c>
      <c r="R13" s="58">
        <f t="shared" si="1"/>
        <v>7.5</v>
      </c>
      <c r="S13" s="59">
        <f t="shared" si="2"/>
        <v>28.967391304347824</v>
      </c>
      <c r="T13" s="59">
        <f t="shared" si="3"/>
        <v>38.47867656010143</v>
      </c>
      <c r="U13" s="59">
        <f>LARGE($D13:G13,1)+LARGE($D13:G13,2)+LARGE($D13:G13,3)</f>
        <v>38.47867656010143</v>
      </c>
      <c r="V13" s="59">
        <f>LARGE($D13:H13,1)+LARGE($D13:H13,2)+LARGE($D13:H13,3)</f>
        <v>38.47867656010143</v>
      </c>
      <c r="W13" s="59">
        <f>LARGE($D13:I13,1)+LARGE($D13:I13,2)+LARGE($D13:I13,3)</f>
        <v>38.47867656010143</v>
      </c>
      <c r="X13" s="59">
        <f>LARGE($D13:J13,1)+LARGE($D13:J13,2)+LARGE($D13:J13,3)</f>
        <v>38.47867656010143</v>
      </c>
      <c r="Y13" s="144">
        <f>LARGE($D13:K13,1)+LARGE($D13:K13,2)+LARGE($D13:K13,3)</f>
        <v>38.47867656010143</v>
      </c>
    </row>
    <row r="14" spans="1:25" ht="12.75">
      <c r="A14" s="5" t="s">
        <v>20</v>
      </c>
      <c r="B14" s="1" t="s">
        <v>21</v>
      </c>
      <c r="C14" s="6" t="str">
        <f t="shared" si="4"/>
        <v>Романова Екатерина</v>
      </c>
      <c r="D14" s="118">
        <f>VLOOKUP($A14&amp;$B14,'04.02.2007 st.'!$L$7:$M$29,2,FALSE)</f>
        <v>1.5</v>
      </c>
      <c r="E14" s="74">
        <v>0</v>
      </c>
      <c r="F14" s="13">
        <f>VLOOKUP($A14&amp;$B14,'05.05.2007 St.'!$L$9:$M$32,2,FALSE)</f>
        <v>1.9022570511507204</v>
      </c>
      <c r="G14" s="13">
        <f>VLOOKUP($A14&amp;$B14,'23.06.2007 St.'!$L$9:$M$32,2,FALSE)</f>
        <v>11.84400813116375</v>
      </c>
      <c r="H14" s="67">
        <v>0</v>
      </c>
      <c r="I14" s="67">
        <v>0</v>
      </c>
      <c r="J14" s="14">
        <f>VLOOKUP($A14&amp;$B14,'18.08.2007 St.'!$L$8:$M$39,2,FALSE)</f>
        <v>10.5590985848611</v>
      </c>
      <c r="K14" s="14">
        <f>VLOOKUP($A14&amp;$B14,'19.10.2007 St.'!$L$8:$M$39,2,FALSE)</f>
        <v>4.340331494118263</v>
      </c>
      <c r="L14" s="117">
        <f t="shared" si="0"/>
        <v>26.743438210143115</v>
      </c>
      <c r="M14" s="32">
        <v>9</v>
      </c>
      <c r="Q14" s="69" t="str">
        <f t="shared" si="5"/>
        <v>РомановаЕкатерина</v>
      </c>
      <c r="R14" s="58">
        <f t="shared" si="1"/>
        <v>1.5</v>
      </c>
      <c r="S14" s="59">
        <f t="shared" si="2"/>
        <v>1.5</v>
      </c>
      <c r="T14" s="59">
        <f t="shared" si="3"/>
        <v>3.4022570511507206</v>
      </c>
      <c r="U14" s="59">
        <f>LARGE($D14:G14,1)+LARGE($D14:G14,2)+LARGE($D14:G14,3)</f>
        <v>15.24626518231447</v>
      </c>
      <c r="V14" s="59">
        <f>LARGE($D14:H14,1)+LARGE($D14:H14,2)+LARGE($D14:H14,3)</f>
        <v>15.24626518231447</v>
      </c>
      <c r="W14" s="59">
        <f>LARGE($D14:I14,1)+LARGE($D14:I14,2)+LARGE($D14:I14,3)</f>
        <v>15.24626518231447</v>
      </c>
      <c r="X14" s="59">
        <f>LARGE($D14:J14,1)+LARGE($D14:J14,2)+LARGE($D14:J14,3)</f>
        <v>24.30536376717557</v>
      </c>
      <c r="Y14" s="144">
        <f>LARGE($D14:K14,1)+LARGE($D14:K14,2)+LARGE($D14:K14,3)</f>
        <v>26.743438210143115</v>
      </c>
    </row>
    <row r="15" spans="1:25" ht="12.75">
      <c r="A15" s="5" t="s">
        <v>84</v>
      </c>
      <c r="B15" s="1" t="s">
        <v>85</v>
      </c>
      <c r="C15" s="6" t="str">
        <f t="shared" si="4"/>
        <v>Лысенко Кристина</v>
      </c>
      <c r="D15" s="119">
        <v>0</v>
      </c>
      <c r="E15" s="74">
        <v>0</v>
      </c>
      <c r="F15" s="74">
        <v>0</v>
      </c>
      <c r="G15" s="74">
        <v>0</v>
      </c>
      <c r="H15" s="14">
        <f>VLOOKUP($A15&amp;$B15,'29.07.2007 St.'!$L$8:$M$39,2,FALSE)</f>
        <v>2.6144027327611417</v>
      </c>
      <c r="I15" s="14">
        <f>VLOOKUP($A15&amp;$B15,'12.08.2007 St.b.'!$L$8:$M$39,2,FALSE)</f>
        <v>6.114168195201071</v>
      </c>
      <c r="J15" s="14">
        <f>VLOOKUP($A15&amp;$B15,'18.08.2007 St.'!$L$8:$M$39,2,FALSE)</f>
        <v>6.033770619920629</v>
      </c>
      <c r="K15" s="14">
        <f>VLOOKUP($A15&amp;$B15,'19.10.2007 St.'!$L$8:$M$39,2,FALSE)</f>
        <v>10.850828735295657</v>
      </c>
      <c r="L15" s="117">
        <f t="shared" si="0"/>
        <v>22.998767550417355</v>
      </c>
      <c r="M15" s="32">
        <v>10</v>
      </c>
      <c r="Q15" s="69" t="str">
        <f t="shared" si="5"/>
        <v>ЛысенкоКристина</v>
      </c>
      <c r="R15" s="58">
        <f t="shared" si="1"/>
        <v>0</v>
      </c>
      <c r="S15" s="59">
        <f t="shared" si="2"/>
        <v>0</v>
      </c>
      <c r="T15" s="59">
        <f t="shared" si="3"/>
        <v>0</v>
      </c>
      <c r="U15" s="59">
        <f>LARGE($D15:G15,1)+LARGE($D15:G15,2)+LARGE($D15:G15,3)</f>
        <v>0</v>
      </c>
      <c r="V15" s="59">
        <f>LARGE($D15:H15,1)+LARGE($D15:H15,2)+LARGE($D15:H15,3)</f>
        <v>2.6144027327611417</v>
      </c>
      <c r="W15" s="59">
        <f>LARGE($D15:I15,1)+LARGE($D15:I15,2)+LARGE($D15:I15,3)</f>
        <v>8.728570927962213</v>
      </c>
      <c r="X15" s="59">
        <f>LARGE($D15:J15,1)+LARGE($D15:J15,2)+LARGE($D15:J15,3)</f>
        <v>14.76234154788284</v>
      </c>
      <c r="Y15" s="144">
        <f>LARGE($D15:K15,1)+LARGE($D15:K15,2)+LARGE($D15:K15,3)</f>
        <v>22.998767550417355</v>
      </c>
    </row>
    <row r="16" spans="1:25" ht="12.75">
      <c r="A16" s="5" t="s">
        <v>62</v>
      </c>
      <c r="B16" s="1" t="s">
        <v>63</v>
      </c>
      <c r="C16" s="6" t="str">
        <f t="shared" si="4"/>
        <v>Якутина Валерия</v>
      </c>
      <c r="D16" s="119">
        <v>0</v>
      </c>
      <c r="E16" s="74">
        <v>0</v>
      </c>
      <c r="F16" s="13">
        <f>VLOOKUP($A16&amp;$B16,'05.05.2007 St.'!$L$9:$M$32,2,FALSE)</f>
        <v>1.9022570511507204</v>
      </c>
      <c r="G16" s="13">
        <f>VLOOKUP($A16&amp;$B16,'23.06.2007 St.'!$L$9:$M$32,2,FALSE)</f>
        <v>6.768004646379286</v>
      </c>
      <c r="H16" s="14">
        <f>VLOOKUP($A16&amp;$B16,'29.07.2007 St.'!$L$8:$M$39,2,FALSE)</f>
        <v>2.6144027327611417</v>
      </c>
      <c r="I16" s="67">
        <v>0</v>
      </c>
      <c r="J16" s="67">
        <v>0</v>
      </c>
      <c r="K16" s="14">
        <f>VLOOKUP($A16&amp;$B16,'19.10.2007 St.'!$L$8:$M$39,2,FALSE)</f>
        <v>8.680662988236525</v>
      </c>
      <c r="L16" s="117">
        <f t="shared" si="0"/>
        <v>18.06307036737695</v>
      </c>
      <c r="M16" s="32">
        <v>11</v>
      </c>
      <c r="Q16" s="69" t="str">
        <f t="shared" si="5"/>
        <v>ЯкутинаВалерия</v>
      </c>
      <c r="R16" s="58">
        <f t="shared" si="1"/>
        <v>0</v>
      </c>
      <c r="S16" s="59">
        <f t="shared" si="2"/>
        <v>0</v>
      </c>
      <c r="T16" s="59">
        <f t="shared" si="3"/>
        <v>1.9022570511507204</v>
      </c>
      <c r="U16" s="59">
        <f>LARGE($D16:G16,1)+LARGE($D16:G16,2)+LARGE($D16:G16,3)</f>
        <v>8.670261697530005</v>
      </c>
      <c r="V16" s="59">
        <f>LARGE($D16:H16,1)+LARGE($D16:H16,2)+LARGE($D16:H16,3)</f>
        <v>11.284664430291148</v>
      </c>
      <c r="W16" s="59">
        <f>LARGE($D16:I16,1)+LARGE($D16:I16,2)+LARGE($D16:I16,3)</f>
        <v>11.284664430291148</v>
      </c>
      <c r="X16" s="59">
        <f>LARGE($D16:J16,1)+LARGE($D16:J16,2)+LARGE($D16:J16,3)</f>
        <v>11.284664430291148</v>
      </c>
      <c r="Y16" s="144">
        <f>LARGE($D16:K16,1)+LARGE($D16:K16,2)+LARGE($D16:K16,3)</f>
        <v>18.06307036737695</v>
      </c>
    </row>
    <row r="17" spans="1:25" ht="12.75">
      <c r="A17" s="5" t="s">
        <v>46</v>
      </c>
      <c r="B17" s="1" t="s">
        <v>47</v>
      </c>
      <c r="C17" s="7" t="str">
        <f t="shared" si="4"/>
        <v>Крутенюк Анастасия</v>
      </c>
      <c r="D17" s="119">
        <v>0</v>
      </c>
      <c r="E17" s="13">
        <f>VLOOKUP($A17&amp;$B17,'19.02.2007 St.b.'!$L$8:$M$29,2,FALSE)</f>
        <v>4.293478260869565</v>
      </c>
      <c r="F17" s="74">
        <v>0</v>
      </c>
      <c r="G17" s="13">
        <f>VLOOKUP($A17&amp;$B17,'23.06.2007 St.'!$L$9:$M$32,2,FALSE)</f>
        <v>3.384002323189643</v>
      </c>
      <c r="H17" s="67">
        <v>0</v>
      </c>
      <c r="I17" s="67">
        <v>0</v>
      </c>
      <c r="J17" s="14">
        <f>VLOOKUP($A17&amp;$B17,'18.08.2007 St.'!$L$8:$M$39,2,FALSE)</f>
        <v>7.542213274900786</v>
      </c>
      <c r="K17" s="14">
        <f>VLOOKUP($A17&amp;$B17,'19.10.2007 St.'!$L$8:$M$39,2,FALSE)</f>
        <v>2.1701657470591313</v>
      </c>
      <c r="L17" s="117">
        <f t="shared" si="0"/>
        <v>15.219693858959994</v>
      </c>
      <c r="M17" s="32">
        <v>12</v>
      </c>
      <c r="Q17" s="69" t="str">
        <f t="shared" si="5"/>
        <v>КрутенюкАнастасия</v>
      </c>
      <c r="R17" s="58">
        <f t="shared" si="1"/>
        <v>0</v>
      </c>
      <c r="S17" s="59">
        <f t="shared" si="2"/>
        <v>4.293478260869565</v>
      </c>
      <c r="T17" s="59">
        <f t="shared" si="3"/>
        <v>4.293478260869565</v>
      </c>
      <c r="U17" s="59">
        <f>LARGE($D17:G17,1)+LARGE($D17:G17,2)+LARGE($D17:G17,3)</f>
        <v>7.677480584059208</v>
      </c>
      <c r="V17" s="59">
        <f>LARGE($D17:H17,1)+LARGE($D17:H17,2)+LARGE($D17:H17,3)</f>
        <v>7.677480584059208</v>
      </c>
      <c r="W17" s="59">
        <f>LARGE($D17:I17,1)+LARGE($D17:I17,2)+LARGE($D17:I17,3)</f>
        <v>7.677480584059208</v>
      </c>
      <c r="X17" s="59">
        <f>LARGE($D17:J17,1)+LARGE($D17:J17,2)+LARGE($D17:J17,3)</f>
        <v>15.219693858959994</v>
      </c>
      <c r="Y17" s="144">
        <f>LARGE($D17:K17,1)+LARGE($D17:K17,2)+LARGE($D17:K17,3)</f>
        <v>15.219693858959994</v>
      </c>
    </row>
    <row r="18" spans="1:25" ht="12.75">
      <c r="A18" s="5" t="s">
        <v>45</v>
      </c>
      <c r="B18" s="1" t="s">
        <v>56</v>
      </c>
      <c r="C18" s="6" t="str">
        <f t="shared" si="4"/>
        <v>Пескова Элина</v>
      </c>
      <c r="D18" s="119">
        <v>0</v>
      </c>
      <c r="E18" s="13">
        <f>VLOOKUP($A18&amp;$B18,'19.02.2007 St.b.'!$L$8:$M$29,2,FALSE)</f>
        <v>15.02717391304348</v>
      </c>
      <c r="F18" s="74">
        <v>0</v>
      </c>
      <c r="G18" s="74">
        <v>0</v>
      </c>
      <c r="H18" s="67">
        <v>0</v>
      </c>
      <c r="I18" s="67">
        <v>0</v>
      </c>
      <c r="J18" s="67">
        <v>0</v>
      </c>
      <c r="K18" s="67">
        <v>0</v>
      </c>
      <c r="L18" s="117">
        <f t="shared" si="0"/>
        <v>15.02717391304348</v>
      </c>
      <c r="M18" s="32">
        <v>13</v>
      </c>
      <c r="Q18" s="69" t="str">
        <f>A18&amp;B18</f>
        <v>ПесковаЭлина</v>
      </c>
      <c r="R18" s="58">
        <f t="shared" si="1"/>
        <v>0</v>
      </c>
      <c r="S18" s="59">
        <f t="shared" si="2"/>
        <v>15.02717391304348</v>
      </c>
      <c r="T18" s="59">
        <f t="shared" si="3"/>
        <v>15.02717391304348</v>
      </c>
      <c r="U18" s="59">
        <f>LARGE($D18:G18,1)+LARGE($D18:G18,2)+LARGE($D18:G18,3)</f>
        <v>15.02717391304348</v>
      </c>
      <c r="V18" s="59">
        <f>LARGE($D18:H18,1)+LARGE($D18:H18,2)+LARGE($D18:H18,3)</f>
        <v>15.02717391304348</v>
      </c>
      <c r="W18" s="59">
        <f>LARGE($D18:I18,1)+LARGE($D18:I18,2)+LARGE($D18:I18,3)</f>
        <v>15.02717391304348</v>
      </c>
      <c r="X18" s="59">
        <f>LARGE($D18:J18,1)+LARGE($D18:J18,2)+LARGE($D18:J18,3)</f>
        <v>15.02717391304348</v>
      </c>
      <c r="Y18" s="144">
        <f>LARGE($D18:K18,1)+LARGE($D18:K18,2)+LARGE($D18:K18,3)</f>
        <v>15.02717391304348</v>
      </c>
    </row>
    <row r="19" spans="1:25" ht="12.75">
      <c r="A19" s="5" t="s">
        <v>16</v>
      </c>
      <c r="B19" s="1" t="s">
        <v>17</v>
      </c>
      <c r="C19" s="6" t="str">
        <f t="shared" si="4"/>
        <v>Баркова Ольга</v>
      </c>
      <c r="D19" s="118">
        <f>VLOOKUP($A19&amp;$B19,'04.02.2007 st.'!$L$7:$M$29,2,FALSE)</f>
        <v>3</v>
      </c>
      <c r="E19" s="74">
        <v>0</v>
      </c>
      <c r="F19" s="13">
        <f>VLOOKUP($A19&amp;$B19,'05.05.2007 St.'!$L$9:$M$32,2,FALSE)</f>
        <v>1.9022570511507204</v>
      </c>
      <c r="G19" s="13">
        <f>VLOOKUP($A19&amp;$B19,'23.06.2007 St.'!$L$9:$M$32,2,FALSE)</f>
        <v>8.460005807974106</v>
      </c>
      <c r="H19" s="67">
        <v>0</v>
      </c>
      <c r="I19" s="67">
        <v>0</v>
      </c>
      <c r="J19" s="67">
        <v>0</v>
      </c>
      <c r="K19" s="67">
        <v>0</v>
      </c>
      <c r="L19" s="117">
        <f t="shared" si="0"/>
        <v>13.362262859124826</v>
      </c>
      <c r="M19" s="32">
        <v>14</v>
      </c>
      <c r="Q19" s="69" t="str">
        <f t="shared" si="5"/>
        <v>БарковаОльга</v>
      </c>
      <c r="R19" s="58">
        <f t="shared" si="1"/>
        <v>3</v>
      </c>
      <c r="S19" s="59">
        <f t="shared" si="2"/>
        <v>3</v>
      </c>
      <c r="T19" s="59">
        <f t="shared" si="3"/>
        <v>4.902257051150721</v>
      </c>
      <c r="U19" s="59">
        <f>LARGE($D19:G19,1)+LARGE($D19:G19,2)+LARGE($D19:G19,3)</f>
        <v>13.362262859124826</v>
      </c>
      <c r="V19" s="59">
        <f>LARGE($D19:H19,1)+LARGE($D19:H19,2)+LARGE($D19:H19,3)</f>
        <v>13.362262859124826</v>
      </c>
      <c r="W19" s="59">
        <f>LARGE($D19:I19,1)+LARGE($D19:I19,2)+LARGE($D19:I19,3)</f>
        <v>13.362262859124826</v>
      </c>
      <c r="X19" s="59">
        <f>LARGE($D19:J19,1)+LARGE($D19:J19,2)+LARGE($D19:J19,3)</f>
        <v>13.362262859124826</v>
      </c>
      <c r="Y19" s="144">
        <f>LARGE($D19:K19,1)+LARGE($D19:K19,2)+LARGE($D19:K19,3)</f>
        <v>13.362262859124826</v>
      </c>
    </row>
    <row r="20" spans="1:25" ht="12.75">
      <c r="A20" s="5" t="s">
        <v>88</v>
      </c>
      <c r="B20" s="1" t="s">
        <v>11</v>
      </c>
      <c r="C20" s="6" t="str">
        <f t="shared" si="4"/>
        <v>Зеленина Елена</v>
      </c>
      <c r="D20" s="119">
        <v>0</v>
      </c>
      <c r="E20" s="74">
        <v>0</v>
      </c>
      <c r="F20" s="74">
        <v>0</v>
      </c>
      <c r="G20" s="74">
        <v>0</v>
      </c>
      <c r="H20" s="67">
        <v>0</v>
      </c>
      <c r="I20" s="14">
        <f>VLOOKUP($A20&amp;$B20,'12.08.2007 St.b.'!$L$8:$M$39,2,FALSE)</f>
        <v>12.228336390402141</v>
      </c>
      <c r="J20" s="67">
        <v>0</v>
      </c>
      <c r="K20" s="67">
        <v>0</v>
      </c>
      <c r="L20" s="117">
        <f t="shared" si="0"/>
        <v>12.228336390402141</v>
      </c>
      <c r="M20" s="32">
        <v>15</v>
      </c>
      <c r="Q20" s="69" t="str">
        <f t="shared" si="5"/>
        <v>ЗеленинаЕлена</v>
      </c>
      <c r="R20" s="58">
        <f aca="true" t="shared" si="6" ref="R20:R32">D20</f>
        <v>0</v>
      </c>
      <c r="S20" s="59">
        <f aca="true" t="shared" si="7" ref="S20:S32">D20+E20</f>
        <v>0</v>
      </c>
      <c r="T20" s="59">
        <f aca="true" t="shared" si="8" ref="T20:T32">SUM(D20:F20)</f>
        <v>0</v>
      </c>
      <c r="U20" s="59">
        <f>LARGE($D20:G20,1)+LARGE($D20:G20,2)+LARGE($D20:G20,3)</f>
        <v>0</v>
      </c>
      <c r="V20" s="59">
        <f>LARGE($D20:H20,1)+LARGE($D20:H20,2)+LARGE($D20:H20,3)</f>
        <v>0</v>
      </c>
      <c r="W20" s="59">
        <f>LARGE($D20:I20,1)+LARGE($D20:I20,2)+LARGE($D20:I20,3)</f>
        <v>12.228336390402141</v>
      </c>
      <c r="X20" s="59">
        <f>LARGE($D20:J20,1)+LARGE($D20:J20,2)+LARGE($D20:J20,3)</f>
        <v>12.228336390402141</v>
      </c>
      <c r="Y20" s="144">
        <f>LARGE($D20:K20,1)+LARGE($D20:K20,2)+LARGE($D20:K20,3)</f>
        <v>12.228336390402141</v>
      </c>
    </row>
    <row r="21" spans="1:25" ht="12.75">
      <c r="A21" s="5" t="s">
        <v>61</v>
      </c>
      <c r="B21" s="1" t="s">
        <v>5</v>
      </c>
      <c r="C21" s="6" t="str">
        <f t="shared" si="4"/>
        <v>Строгетская Оксана</v>
      </c>
      <c r="D21" s="119">
        <v>0</v>
      </c>
      <c r="E21" s="74">
        <v>0</v>
      </c>
      <c r="F21" s="13">
        <f>VLOOKUP($A21&amp;$B21,'05.05.2007 St.'!$L$9:$M$32,2,FALSE)</f>
        <v>3.804514102301441</v>
      </c>
      <c r="G21" s="13">
        <f>VLOOKUP($A21&amp;$B21,'23.06.2007 St.'!$L$9:$M$32,2,FALSE)</f>
        <v>3.384002323189643</v>
      </c>
      <c r="H21" s="14">
        <f>VLOOKUP($A21&amp;$B21,'29.07.2007 St.'!$L$8:$M$39,2,FALSE)</f>
        <v>2.6144027327611417</v>
      </c>
      <c r="I21" s="67">
        <v>0</v>
      </c>
      <c r="J21" s="67">
        <v>0</v>
      </c>
      <c r="K21" s="67">
        <v>0</v>
      </c>
      <c r="L21" s="117">
        <f t="shared" si="0"/>
        <v>9.802919158252227</v>
      </c>
      <c r="M21" s="32">
        <v>16</v>
      </c>
      <c r="Q21" s="69" t="str">
        <f t="shared" si="5"/>
        <v>СтрогетскаяОксана</v>
      </c>
      <c r="R21" s="58">
        <f t="shared" si="6"/>
        <v>0</v>
      </c>
      <c r="S21" s="59">
        <f t="shared" si="7"/>
        <v>0</v>
      </c>
      <c r="T21" s="59">
        <f t="shared" si="8"/>
        <v>3.804514102301441</v>
      </c>
      <c r="U21" s="59">
        <f>LARGE($D21:G21,1)+LARGE($D21:G21,2)+LARGE($D21:G21,3)</f>
        <v>7.188516425491084</v>
      </c>
      <c r="V21" s="59">
        <f>LARGE($D21:H21,1)+LARGE($D21:H21,2)+LARGE($D21:H21,3)</f>
        <v>9.802919158252227</v>
      </c>
      <c r="W21" s="59">
        <f>LARGE($D21:I21,1)+LARGE($D21:I21,2)+LARGE($D21:I21,3)</f>
        <v>9.802919158252227</v>
      </c>
      <c r="X21" s="59">
        <f>LARGE($D21:J21,1)+LARGE($D21:J21,2)+LARGE($D21:J21,3)</f>
        <v>9.802919158252227</v>
      </c>
      <c r="Y21" s="144">
        <f>LARGE($D21:K21,1)+LARGE($D21:K21,2)+LARGE($D21:K21,3)</f>
        <v>9.802919158252227</v>
      </c>
    </row>
    <row r="22" spans="1:25" ht="12.75">
      <c r="A22" s="41" t="s">
        <v>92</v>
      </c>
      <c r="B22" s="85" t="s">
        <v>15</v>
      </c>
      <c r="C22" s="6" t="str">
        <f t="shared" si="4"/>
        <v>Николаенко Мария</v>
      </c>
      <c r="D22" s="119">
        <v>0</v>
      </c>
      <c r="E22" s="74">
        <v>0</v>
      </c>
      <c r="F22" s="74">
        <v>0</v>
      </c>
      <c r="G22" s="74">
        <v>0</v>
      </c>
      <c r="H22" s="67">
        <v>0</v>
      </c>
      <c r="I22" s="67">
        <v>0</v>
      </c>
      <c r="J22" s="14">
        <f>VLOOKUP($A22&amp;$B22,'18.08.2007 St.'!$L$8:$M$39,2,FALSE)</f>
        <v>4.525327964940471</v>
      </c>
      <c r="K22" s="14">
        <f>VLOOKUP($A22&amp;$B22,'19.10.2007 St.'!$L$8:$M$39,2,FALSE)</f>
        <v>2.1701657470591313</v>
      </c>
      <c r="L22" s="117">
        <f t="shared" si="0"/>
        <v>6.695493711999603</v>
      </c>
      <c r="M22" s="32">
        <v>17</v>
      </c>
      <c r="Q22" s="69" t="str">
        <f t="shared" si="5"/>
        <v>НиколаенкоМария</v>
      </c>
      <c r="R22" s="58">
        <f t="shared" si="6"/>
        <v>0</v>
      </c>
      <c r="S22" s="59">
        <f t="shared" si="7"/>
        <v>0</v>
      </c>
      <c r="T22" s="59">
        <f t="shared" si="8"/>
        <v>0</v>
      </c>
      <c r="U22" s="59">
        <f>LARGE($D22:G22,1)+LARGE($D22:G22,2)+LARGE($D22:G22,3)</f>
        <v>0</v>
      </c>
      <c r="V22" s="59">
        <f>LARGE($D22:H22,1)+LARGE($D22:H22,2)+LARGE($D22:H22,3)</f>
        <v>0</v>
      </c>
      <c r="W22" s="59">
        <f>LARGE($D22:I22,1)+LARGE($D22:I22,2)+LARGE($D22:I22,3)</f>
        <v>0</v>
      </c>
      <c r="X22" s="59">
        <f>LARGE($D22:J22,1)+LARGE($D22:J22,2)+LARGE($D22:J22,3)</f>
        <v>4.525327964940471</v>
      </c>
      <c r="Y22" s="144">
        <f>LARGE($D22:K22,1)+LARGE($D22:K22,2)+LARGE($D22:K22,3)</f>
        <v>6.695493711999603</v>
      </c>
    </row>
    <row r="23" spans="1:25" ht="12.75">
      <c r="A23" s="5" t="s">
        <v>66</v>
      </c>
      <c r="B23" s="1" t="s">
        <v>17</v>
      </c>
      <c r="C23" s="6" t="str">
        <f t="shared" si="4"/>
        <v>Коробкова Ольга</v>
      </c>
      <c r="D23" s="119">
        <v>0</v>
      </c>
      <c r="E23" s="74">
        <v>0</v>
      </c>
      <c r="F23" s="13">
        <f>VLOOKUP($A23&amp;$B23,'05.05.2007 St.'!$L$9:$M$32,2,FALSE)</f>
        <v>1.9022570511507204</v>
      </c>
      <c r="G23" s="13">
        <f>VLOOKUP($A23&amp;$B23,'23.06.2007 St.'!$L$9:$M$32,2,FALSE)</f>
        <v>1.6920011615948214</v>
      </c>
      <c r="H23" s="14">
        <f>VLOOKUP($A23&amp;$B23,'29.07.2007 St.'!$L$8:$M$39,2,FALSE)</f>
        <v>2.6144027327611417</v>
      </c>
      <c r="I23" s="67">
        <v>0</v>
      </c>
      <c r="J23" s="67">
        <v>0</v>
      </c>
      <c r="K23" s="67">
        <v>0</v>
      </c>
      <c r="L23" s="117">
        <f t="shared" si="0"/>
        <v>6.208660945506684</v>
      </c>
      <c r="M23" s="32">
        <v>18</v>
      </c>
      <c r="Q23" s="69" t="str">
        <f t="shared" si="5"/>
        <v>КоробковаОльга</v>
      </c>
      <c r="R23" s="58">
        <f t="shared" si="6"/>
        <v>0</v>
      </c>
      <c r="S23" s="59">
        <f t="shared" si="7"/>
        <v>0</v>
      </c>
      <c r="T23" s="59">
        <f t="shared" si="8"/>
        <v>1.9022570511507204</v>
      </c>
      <c r="U23" s="59">
        <f>LARGE($D23:G23,1)+LARGE($D23:G23,2)+LARGE($D23:G23,3)</f>
        <v>3.594258212745542</v>
      </c>
      <c r="V23" s="59">
        <f>LARGE($D23:H23,1)+LARGE($D23:H23,2)+LARGE($D23:H23,3)</f>
        <v>6.208660945506684</v>
      </c>
      <c r="W23" s="59">
        <f>LARGE($D23:I23,1)+LARGE($D23:I23,2)+LARGE($D23:I23,3)</f>
        <v>6.208660945506684</v>
      </c>
      <c r="X23" s="59">
        <f>LARGE($D23:J23,1)+LARGE($D23:J23,2)+LARGE($D23:J23,3)</f>
        <v>6.208660945506684</v>
      </c>
      <c r="Y23" s="144">
        <f>LARGE($D23:K23,1)+LARGE($D23:K23,2)+LARGE($D23:K23,3)</f>
        <v>6.208660945506684</v>
      </c>
    </row>
    <row r="24" spans="1:25" ht="12.75">
      <c r="A24" s="5" t="s">
        <v>65</v>
      </c>
      <c r="B24" s="1" t="s">
        <v>21</v>
      </c>
      <c r="C24" s="6" t="str">
        <f t="shared" si="4"/>
        <v>Сурмач Екатерина</v>
      </c>
      <c r="D24" s="119">
        <v>0</v>
      </c>
      <c r="E24" s="74">
        <v>0</v>
      </c>
      <c r="F24" s="13">
        <f>VLOOKUP($A24&amp;$B24,'05.05.2007 St.'!$L$9:$M$32,2,FALSE)</f>
        <v>1.9022570511507204</v>
      </c>
      <c r="G24" s="13">
        <f>VLOOKUP($A24&amp;$B24,'23.06.2007 St.'!$L$9:$M$32,2,FALSE)</f>
        <v>1.6920011615948214</v>
      </c>
      <c r="H24" s="67">
        <v>0</v>
      </c>
      <c r="I24" s="67">
        <v>0</v>
      </c>
      <c r="J24" s="67">
        <v>0</v>
      </c>
      <c r="K24" s="14">
        <f>VLOOKUP($A24&amp;$B24,'19.10.2007 St.'!$L$8:$M$39,2,FALSE)</f>
        <v>2.1701657470591313</v>
      </c>
      <c r="L24" s="117">
        <f t="shared" si="0"/>
        <v>5.764423959804673</v>
      </c>
      <c r="M24" s="32">
        <v>19</v>
      </c>
      <c r="Q24" s="69" t="str">
        <f t="shared" si="5"/>
        <v>СурмачЕкатерина</v>
      </c>
      <c r="R24" s="58">
        <f t="shared" si="6"/>
        <v>0</v>
      </c>
      <c r="S24" s="59">
        <f t="shared" si="7"/>
        <v>0</v>
      </c>
      <c r="T24" s="59">
        <f t="shared" si="8"/>
        <v>1.9022570511507204</v>
      </c>
      <c r="U24" s="59">
        <f>LARGE($D24:G24,1)+LARGE($D24:G24,2)+LARGE($D24:G24,3)</f>
        <v>3.594258212745542</v>
      </c>
      <c r="V24" s="59">
        <f>LARGE($D24:H24,1)+LARGE($D24:H24,2)+LARGE($D24:H24,3)</f>
        <v>3.594258212745542</v>
      </c>
      <c r="W24" s="59">
        <f>LARGE($D24:I24,1)+LARGE($D24:I24,2)+LARGE($D24:I24,3)</f>
        <v>3.594258212745542</v>
      </c>
      <c r="X24" s="59">
        <f>LARGE($D24:J24,1)+LARGE($D24:J24,2)+LARGE($D24:J24,3)</f>
        <v>3.594258212745542</v>
      </c>
      <c r="Y24" s="144">
        <f>LARGE($D24:K24,1)+LARGE($D24:K24,2)+LARGE($D24:K24,3)</f>
        <v>5.764423959804673</v>
      </c>
    </row>
    <row r="25" spans="1:25" ht="12.75">
      <c r="A25" s="5" t="s">
        <v>18</v>
      </c>
      <c r="B25" s="1" t="s">
        <v>19</v>
      </c>
      <c r="C25" s="6" t="str">
        <f t="shared" si="4"/>
        <v>Уварова Антонина</v>
      </c>
      <c r="D25" s="118">
        <f>VLOOKUP($A25&amp;$B25,'04.02.2007 st.'!$L$7:$M$29,2,FALSE)</f>
        <v>3</v>
      </c>
      <c r="E25" s="74">
        <v>0</v>
      </c>
      <c r="F25" s="74">
        <v>0</v>
      </c>
      <c r="G25" s="13">
        <f>VLOOKUP($A25&amp;$B25,'23.06.2007 St.'!$L$9:$M$32,2,FALSE)</f>
        <v>1.6920011615948214</v>
      </c>
      <c r="H25" s="67">
        <v>0</v>
      </c>
      <c r="I25" s="67">
        <v>0</v>
      </c>
      <c r="J25" s="67">
        <v>0</v>
      </c>
      <c r="K25" s="67">
        <v>0</v>
      </c>
      <c r="L25" s="117">
        <f t="shared" si="0"/>
        <v>4.692001161594821</v>
      </c>
      <c r="M25" s="32">
        <v>20</v>
      </c>
      <c r="Q25" s="69" t="str">
        <f t="shared" si="5"/>
        <v>УвароваАнтонина</v>
      </c>
      <c r="R25" s="58">
        <f t="shared" si="6"/>
        <v>3</v>
      </c>
      <c r="S25" s="59">
        <f t="shared" si="7"/>
        <v>3</v>
      </c>
      <c r="T25" s="59">
        <f t="shared" si="8"/>
        <v>3</v>
      </c>
      <c r="U25" s="59">
        <f>LARGE($D25:G25,1)+LARGE($D25:G25,2)+LARGE($D25:G25,3)</f>
        <v>4.692001161594821</v>
      </c>
      <c r="V25" s="59">
        <f>LARGE($D25:H25,1)+LARGE($D25:H25,2)+LARGE($D25:H25,3)</f>
        <v>4.692001161594821</v>
      </c>
      <c r="W25" s="59">
        <f>LARGE($D25:I25,1)+LARGE($D25:I25,2)+LARGE($D25:I25,3)</f>
        <v>4.692001161594821</v>
      </c>
      <c r="X25" s="59">
        <f>LARGE($D25:J25,1)+LARGE($D25:J25,2)+LARGE($D25:J25,3)</f>
        <v>4.692001161594821</v>
      </c>
      <c r="Y25" s="144">
        <f>LARGE($D25:K25,1)+LARGE($D25:K25,2)+LARGE($D25:K25,3)</f>
        <v>4.692001161594821</v>
      </c>
    </row>
    <row r="26" spans="1:25" ht="12.75">
      <c r="A26" s="149" t="s">
        <v>14</v>
      </c>
      <c r="B26" s="150" t="s">
        <v>15</v>
      </c>
      <c r="C26" s="7" t="str">
        <f t="shared" si="4"/>
        <v>Подмарькова Мария</v>
      </c>
      <c r="D26" s="118">
        <f>VLOOKUP($A26&amp;$B26,'04.02.2007 st.'!$L$7:$M$29,2,FALSE)</f>
        <v>4.5</v>
      </c>
      <c r="E26" s="74">
        <v>0</v>
      </c>
      <c r="F26" s="74">
        <v>0</v>
      </c>
      <c r="G26" s="74">
        <v>0</v>
      </c>
      <c r="H26" s="67">
        <v>0</v>
      </c>
      <c r="I26" s="67">
        <v>0</v>
      </c>
      <c r="J26" s="67">
        <v>0</v>
      </c>
      <c r="K26" s="67">
        <v>0</v>
      </c>
      <c r="L26" s="117">
        <f t="shared" si="0"/>
        <v>4.5</v>
      </c>
      <c r="M26" s="32">
        <v>21</v>
      </c>
      <c r="Q26" s="69" t="str">
        <f t="shared" si="5"/>
        <v>ПодмарьковаМария</v>
      </c>
      <c r="R26" s="58">
        <f t="shared" si="6"/>
        <v>4.5</v>
      </c>
      <c r="S26" s="59">
        <f t="shared" si="7"/>
        <v>4.5</v>
      </c>
      <c r="T26" s="59">
        <f t="shared" si="8"/>
        <v>4.5</v>
      </c>
      <c r="U26" s="59">
        <f>LARGE($D26:G26,1)+LARGE($D26:G26,2)+LARGE($D26:G26,3)</f>
        <v>4.5</v>
      </c>
      <c r="V26" s="59">
        <f>LARGE($D26:H26,1)+LARGE($D26:H26,2)+LARGE($D26:H26,3)</f>
        <v>4.5</v>
      </c>
      <c r="W26" s="59">
        <f>LARGE($D26:I26,1)+LARGE($D26:I26,2)+LARGE($D26:I26,3)</f>
        <v>4.5</v>
      </c>
      <c r="X26" s="59">
        <f>LARGE($D26:J26,1)+LARGE($D26:J26,2)+LARGE($D26:J26,3)</f>
        <v>4.5</v>
      </c>
      <c r="Y26" s="144">
        <f>LARGE($D26:K26,1)+LARGE($D26:K26,2)+LARGE($D26:K26,3)</f>
        <v>4.5</v>
      </c>
    </row>
    <row r="27" spans="1:25" ht="12.75">
      <c r="A27" s="41" t="s">
        <v>78</v>
      </c>
      <c r="B27" s="85" t="s">
        <v>15</v>
      </c>
      <c r="C27" s="6" t="str">
        <f t="shared" si="4"/>
        <v>Рабчун Мария</v>
      </c>
      <c r="D27" s="119">
        <v>0</v>
      </c>
      <c r="E27" s="74">
        <v>0</v>
      </c>
      <c r="F27" s="74">
        <v>0</v>
      </c>
      <c r="G27" s="13">
        <f>VLOOKUP($A27&amp;$B27,'23.06.2007 St.'!$L$9:$M$32,2,FALSE)</f>
        <v>1.6920011615948214</v>
      </c>
      <c r="H27" s="14">
        <f>VLOOKUP($A27&amp;$B27,'29.07.2007 St.'!$L$8:$M$39,2,FALSE)</f>
        <v>2.6144027327611417</v>
      </c>
      <c r="I27" s="67">
        <v>0</v>
      </c>
      <c r="J27" s="67">
        <v>0</v>
      </c>
      <c r="K27" s="67">
        <v>0</v>
      </c>
      <c r="L27" s="117">
        <f t="shared" si="0"/>
        <v>4.306403894355963</v>
      </c>
      <c r="M27" s="32">
        <v>22</v>
      </c>
      <c r="Q27" s="69" t="str">
        <f t="shared" si="5"/>
        <v>РабчунМария</v>
      </c>
      <c r="R27" s="58">
        <f t="shared" si="6"/>
        <v>0</v>
      </c>
      <c r="S27" s="59">
        <f t="shared" si="7"/>
        <v>0</v>
      </c>
      <c r="T27" s="59">
        <f t="shared" si="8"/>
        <v>0</v>
      </c>
      <c r="U27" s="59">
        <f>LARGE($D27:G27,1)+LARGE($D27:G27,2)+LARGE($D27:G27,3)</f>
        <v>1.6920011615948214</v>
      </c>
      <c r="V27" s="59">
        <f>LARGE($D27:H27,1)+LARGE($D27:H27,2)+LARGE($D27:H27,3)</f>
        <v>4.306403894355963</v>
      </c>
      <c r="W27" s="59">
        <f>LARGE($D27:I27,1)+LARGE($D27:I27,2)+LARGE($D27:I27,3)</f>
        <v>4.306403894355963</v>
      </c>
      <c r="X27" s="59">
        <f>LARGE($D27:J27,1)+LARGE($D27:J27,2)+LARGE($D27:J27,3)</f>
        <v>4.306403894355963</v>
      </c>
      <c r="Y27" s="144">
        <f>LARGE($D27:K27,1)+LARGE($D27:K27,2)+LARGE($D27:K27,3)</f>
        <v>4.306403894355963</v>
      </c>
    </row>
    <row r="28" spans="1:25" ht="12.75">
      <c r="A28" s="5" t="s">
        <v>49</v>
      </c>
      <c r="B28" s="1" t="s">
        <v>48</v>
      </c>
      <c r="C28" s="6" t="str">
        <f t="shared" si="4"/>
        <v>Токарева Марина</v>
      </c>
      <c r="D28" s="119">
        <v>0</v>
      </c>
      <c r="E28" s="13">
        <f>VLOOKUP($A28&amp;$B28,'19.02.2007 St.b.'!$L$8:$M$29,2,FALSE)</f>
        <v>4.293478260869565</v>
      </c>
      <c r="F28" s="74">
        <v>0</v>
      </c>
      <c r="G28" s="74">
        <v>0</v>
      </c>
      <c r="H28" s="67">
        <v>0</v>
      </c>
      <c r="I28" s="67">
        <v>0</v>
      </c>
      <c r="J28" s="67">
        <v>0</v>
      </c>
      <c r="K28" s="67">
        <v>0</v>
      </c>
      <c r="L28" s="117">
        <f t="shared" si="0"/>
        <v>4.293478260869565</v>
      </c>
      <c r="M28" s="32">
        <v>23</v>
      </c>
      <c r="Q28" s="69" t="str">
        <f t="shared" si="5"/>
        <v>ТокареваМарина</v>
      </c>
      <c r="R28" s="58">
        <f t="shared" si="6"/>
        <v>0</v>
      </c>
      <c r="S28" s="59">
        <f t="shared" si="7"/>
        <v>4.293478260869565</v>
      </c>
      <c r="T28" s="59">
        <f t="shared" si="8"/>
        <v>4.293478260869565</v>
      </c>
      <c r="U28" s="59">
        <f>LARGE($D28:G28,1)+LARGE($D28:G28,2)+LARGE($D28:G28,3)</f>
        <v>4.293478260869565</v>
      </c>
      <c r="V28" s="59">
        <f>LARGE($D28:H28,1)+LARGE($D28:H28,2)+LARGE($D28:H28,3)</f>
        <v>4.293478260869565</v>
      </c>
      <c r="W28" s="59">
        <f>LARGE($D28:I28,1)+LARGE($D28:I28,2)+LARGE($D28:I28,3)</f>
        <v>4.293478260869565</v>
      </c>
      <c r="X28" s="59">
        <f>LARGE($D28:J28,1)+LARGE($D28:J28,2)+LARGE($D28:J28,3)</f>
        <v>4.293478260869565</v>
      </c>
      <c r="Y28" s="144">
        <f>LARGE($D28:K28,1)+LARGE($D28:K28,2)+LARGE($D28:K28,3)</f>
        <v>4.293478260869565</v>
      </c>
    </row>
    <row r="29" spans="1:25" ht="12" customHeight="1">
      <c r="A29" s="122" t="s">
        <v>59</v>
      </c>
      <c r="B29" s="115" t="s">
        <v>47</v>
      </c>
      <c r="C29" s="6" t="str">
        <f t="shared" si="4"/>
        <v>Вовк Анастасия</v>
      </c>
      <c r="D29" s="119">
        <v>0</v>
      </c>
      <c r="E29" s="74">
        <v>0</v>
      </c>
      <c r="F29" s="13">
        <f>VLOOKUP($A29&amp;$B29,'05.05.2007 St.'!$L$9:$M$32,2,FALSE)</f>
        <v>3.804514102301441</v>
      </c>
      <c r="G29" s="74">
        <v>0</v>
      </c>
      <c r="H29" s="67">
        <v>0</v>
      </c>
      <c r="I29" s="67">
        <v>0</v>
      </c>
      <c r="J29" s="67">
        <v>0</v>
      </c>
      <c r="K29" s="67">
        <v>0</v>
      </c>
      <c r="L29" s="117">
        <f t="shared" si="0"/>
        <v>3.804514102301441</v>
      </c>
      <c r="M29" s="32">
        <v>24</v>
      </c>
      <c r="Q29" s="69" t="str">
        <f t="shared" si="5"/>
        <v>ВовкАнастасия</v>
      </c>
      <c r="R29" s="58">
        <f t="shared" si="6"/>
        <v>0</v>
      </c>
      <c r="S29" s="59">
        <f t="shared" si="7"/>
        <v>0</v>
      </c>
      <c r="T29" s="59">
        <f t="shared" si="8"/>
        <v>3.804514102301441</v>
      </c>
      <c r="U29" s="59">
        <f>LARGE($D29:G29,1)+LARGE($D29:G29,2)+LARGE($D29:G29,3)</f>
        <v>3.804514102301441</v>
      </c>
      <c r="V29" s="59">
        <f>LARGE($D29:H29,1)+LARGE($D29:H29,2)+LARGE($D29:H29,3)</f>
        <v>3.804514102301441</v>
      </c>
      <c r="W29" s="59">
        <f>LARGE($D29:I29,1)+LARGE($D29:I29,2)+LARGE($D29:I29,3)</f>
        <v>3.804514102301441</v>
      </c>
      <c r="X29" s="59">
        <f>LARGE($D29:J29,1)+LARGE($D29:J29,2)+LARGE($D29:J29,3)</f>
        <v>3.804514102301441</v>
      </c>
      <c r="Y29" s="144">
        <f>LARGE($D29:K29,1)+LARGE($D29:K29,2)+LARGE($D29:K29,3)</f>
        <v>3.804514102301441</v>
      </c>
    </row>
    <row r="30" spans="1:25" ht="12.75">
      <c r="A30" s="41" t="s">
        <v>93</v>
      </c>
      <c r="B30" s="85" t="s">
        <v>5</v>
      </c>
      <c r="C30" s="6" t="str">
        <f t="shared" si="4"/>
        <v>Крепчук Оксана</v>
      </c>
      <c r="D30" s="119">
        <v>0</v>
      </c>
      <c r="E30" s="74">
        <v>0</v>
      </c>
      <c r="F30" s="74">
        <v>0</v>
      </c>
      <c r="G30" s="74">
        <v>0</v>
      </c>
      <c r="H30" s="74">
        <v>0</v>
      </c>
      <c r="I30" s="67">
        <v>0</v>
      </c>
      <c r="J30" s="14">
        <f>VLOOKUP($A30&amp;$B30,'18.08.2007 St.'!$L$8:$M$39,2,FALSE)</f>
        <v>3.0168853099603146</v>
      </c>
      <c r="K30" s="67">
        <v>0</v>
      </c>
      <c r="L30" s="117">
        <f t="shared" si="0"/>
        <v>3.0168853099603146</v>
      </c>
      <c r="M30" s="32">
        <v>25</v>
      </c>
      <c r="Q30" s="69" t="str">
        <f t="shared" si="5"/>
        <v>КрепчукОксана</v>
      </c>
      <c r="R30" s="58">
        <f t="shared" si="6"/>
        <v>0</v>
      </c>
      <c r="S30" s="59">
        <f t="shared" si="7"/>
        <v>0</v>
      </c>
      <c r="T30" s="59">
        <f t="shared" si="8"/>
        <v>0</v>
      </c>
      <c r="U30" s="59">
        <f>LARGE($D30:G30,1)+LARGE($D30:G30,2)+LARGE($D30:G30,3)</f>
        <v>0</v>
      </c>
      <c r="V30" s="59">
        <f>LARGE($D30:H30,1)+LARGE($D30:H30,2)+LARGE($D30:H30,3)</f>
        <v>0</v>
      </c>
      <c r="W30" s="59">
        <f>LARGE($D30:I30,1)+LARGE($D30:I30,2)+LARGE($D30:I30,3)</f>
        <v>0</v>
      </c>
      <c r="X30" s="59">
        <f>LARGE($D30:J30,1)+LARGE($D30:J30,2)+LARGE($D30:J30,3)</f>
        <v>3.0168853099603146</v>
      </c>
      <c r="Y30" s="144">
        <f>LARGE($D30:K30,1)+LARGE($D30:K30,2)+LARGE($D30:K30,3)</f>
        <v>3.0168853099603146</v>
      </c>
    </row>
    <row r="31" spans="1:25" ht="12.75">
      <c r="A31" s="100" t="s">
        <v>83</v>
      </c>
      <c r="B31" s="80" t="s">
        <v>11</v>
      </c>
      <c r="C31" s="6" t="str">
        <f t="shared" si="4"/>
        <v>Баталова Елена</v>
      </c>
      <c r="D31" s="119">
        <v>0</v>
      </c>
      <c r="E31" s="74">
        <v>0</v>
      </c>
      <c r="F31" s="74">
        <v>0</v>
      </c>
      <c r="G31" s="74">
        <v>0</v>
      </c>
      <c r="H31" s="13">
        <f>VLOOKUP($A31&amp;$B31,'29.07.2007 St.'!$L$8:$M$39,2,FALSE)</f>
        <v>2.6144027327611417</v>
      </c>
      <c r="I31" s="74">
        <v>0</v>
      </c>
      <c r="J31" s="67">
        <v>0</v>
      </c>
      <c r="K31" s="67">
        <v>0</v>
      </c>
      <c r="L31" s="117">
        <f t="shared" si="0"/>
        <v>2.6144027327611417</v>
      </c>
      <c r="M31" s="32">
        <v>26</v>
      </c>
      <c r="Q31" s="69" t="str">
        <f t="shared" si="5"/>
        <v>БаталоваЕлена</v>
      </c>
      <c r="R31" s="58">
        <f t="shared" si="6"/>
        <v>0</v>
      </c>
      <c r="S31" s="59">
        <f t="shared" si="7"/>
        <v>0</v>
      </c>
      <c r="T31" s="59">
        <f t="shared" si="8"/>
        <v>0</v>
      </c>
      <c r="U31" s="59">
        <f>LARGE($D31:G31,1)+LARGE($D31:G31,2)+LARGE($D31:G31,3)</f>
        <v>0</v>
      </c>
      <c r="V31" s="59">
        <f>LARGE($D31:H31,1)+LARGE($D31:H31,2)+LARGE($D31:H31,3)</f>
        <v>2.6144027327611417</v>
      </c>
      <c r="W31" s="59">
        <f>LARGE($D31:I31,1)+LARGE($D31:I31,2)+LARGE($D31:I31,3)</f>
        <v>2.6144027327611417</v>
      </c>
      <c r="X31" s="59">
        <f>LARGE($D31:J31,1)+LARGE($D31:J31,2)+LARGE($D31:J31,3)</f>
        <v>2.6144027327611417</v>
      </c>
      <c r="Y31" s="144">
        <f>LARGE($D31:K31,1)+LARGE($D31:K31,2)+LARGE($D31:K31,3)</f>
        <v>2.6144027327611417</v>
      </c>
    </row>
    <row r="32" spans="1:25" ht="12.75">
      <c r="A32" s="114" t="s">
        <v>79</v>
      </c>
      <c r="B32" s="116" t="s">
        <v>11</v>
      </c>
      <c r="C32" s="6" t="str">
        <f t="shared" si="4"/>
        <v>Просолупова Елена</v>
      </c>
      <c r="D32" s="119">
        <v>0</v>
      </c>
      <c r="E32" s="74">
        <v>0</v>
      </c>
      <c r="F32" s="74">
        <v>0</v>
      </c>
      <c r="G32" s="13">
        <f>VLOOKUP($A32&amp;$B32,'23.06.2007 St.'!$L$9:$M$32,2,FALSE)</f>
        <v>1.6920011615948214</v>
      </c>
      <c r="H32" s="74">
        <v>0</v>
      </c>
      <c r="I32" s="74">
        <v>0</v>
      </c>
      <c r="J32" s="67">
        <v>0</v>
      </c>
      <c r="K32" s="67">
        <v>0</v>
      </c>
      <c r="L32" s="117">
        <f t="shared" si="0"/>
        <v>1.6920011615948214</v>
      </c>
      <c r="M32" s="32">
        <v>27</v>
      </c>
      <c r="Q32" s="69" t="str">
        <f t="shared" si="5"/>
        <v>ПросолуповаЕлена</v>
      </c>
      <c r="R32" s="58">
        <f t="shared" si="6"/>
        <v>0</v>
      </c>
      <c r="S32" s="59">
        <f t="shared" si="7"/>
        <v>0</v>
      </c>
      <c r="T32" s="59">
        <f t="shared" si="8"/>
        <v>0</v>
      </c>
      <c r="U32" s="59">
        <f>LARGE($D32:G32,1)+LARGE($D32:G32,2)+LARGE($D32:G32,3)</f>
        <v>1.6920011615948214</v>
      </c>
      <c r="V32" s="59">
        <f>LARGE($D32:H32,1)+LARGE($D32:H32,2)+LARGE($D32:H32,3)</f>
        <v>1.6920011615948214</v>
      </c>
      <c r="W32" s="59">
        <f>LARGE($D32:I32,1)+LARGE($D32:I32,2)+LARGE($D32:I32,3)</f>
        <v>1.6920011615948214</v>
      </c>
      <c r="X32" s="59">
        <f>LARGE($D32:J32,1)+LARGE($D32:J32,2)+LARGE($D32:J32,3)</f>
        <v>1.6920011615948214</v>
      </c>
      <c r="Y32" s="144">
        <f>LARGE($D32:K32,1)+LARGE($D32:K32,2)+LARGE($D32:K32,3)</f>
        <v>1.6920011615948214</v>
      </c>
    </row>
    <row r="33" spans="1:25" ht="12.75">
      <c r="A33" s="41"/>
      <c r="B33" s="85"/>
      <c r="C33" s="6" t="str">
        <f t="shared" si="4"/>
        <v> </v>
      </c>
      <c r="D33" s="119"/>
      <c r="E33" s="74"/>
      <c r="F33" s="74"/>
      <c r="G33" s="67"/>
      <c r="H33" s="67"/>
      <c r="I33" s="67"/>
      <c r="J33" s="14"/>
      <c r="K33" s="15"/>
      <c r="L33" s="117"/>
      <c r="M33" s="32"/>
      <c r="Q33" s="69"/>
      <c r="R33" s="58"/>
      <c r="S33" s="59"/>
      <c r="T33" s="59"/>
      <c r="U33" s="59"/>
      <c r="V33" s="59"/>
      <c r="W33" s="59"/>
      <c r="X33" s="59"/>
      <c r="Y33" s="144"/>
    </row>
    <row r="34" spans="1:25" ht="12.75">
      <c r="A34" s="41"/>
      <c r="B34" s="85"/>
      <c r="C34" s="6" t="str">
        <f t="shared" si="4"/>
        <v> </v>
      </c>
      <c r="D34" s="119"/>
      <c r="E34" s="74"/>
      <c r="F34" s="74"/>
      <c r="G34" s="67"/>
      <c r="H34" s="67"/>
      <c r="I34" s="67"/>
      <c r="J34" s="14"/>
      <c r="K34" s="15"/>
      <c r="L34" s="117"/>
      <c r="M34" s="32"/>
      <c r="Q34" s="69"/>
      <c r="R34" s="58"/>
      <c r="S34" s="59"/>
      <c r="T34" s="59"/>
      <c r="U34" s="59"/>
      <c r="V34" s="59"/>
      <c r="W34" s="59"/>
      <c r="X34" s="59"/>
      <c r="Y34" s="144"/>
    </row>
    <row r="35" spans="1:25" ht="13.5" thickBot="1">
      <c r="A35" s="123"/>
      <c r="B35" s="124"/>
      <c r="C35" s="125" t="str">
        <f t="shared" si="4"/>
        <v> </v>
      </c>
      <c r="D35" s="131"/>
      <c r="E35" s="132"/>
      <c r="F35" s="132"/>
      <c r="G35" s="133"/>
      <c r="H35" s="133"/>
      <c r="I35" s="133"/>
      <c r="J35" s="133"/>
      <c r="K35" s="134"/>
      <c r="L35" s="135"/>
      <c r="M35" s="136"/>
      <c r="Q35" s="68"/>
      <c r="R35" s="58"/>
      <c r="S35" s="59"/>
      <c r="T35" s="59"/>
      <c r="U35" s="60"/>
      <c r="V35" s="60"/>
      <c r="W35" s="60"/>
      <c r="X35" s="60"/>
      <c r="Y35" s="144"/>
    </row>
    <row r="36" spans="12:25" ht="12.75">
      <c r="L36" s="23"/>
      <c r="R36" s="61"/>
      <c r="S36" s="62"/>
      <c r="T36" s="62"/>
      <c r="U36" s="63"/>
      <c r="V36" s="63"/>
      <c r="W36" s="63"/>
      <c r="X36" s="63"/>
      <c r="Y36" s="145"/>
    </row>
    <row r="37" spans="2:25" ht="12.75">
      <c r="B37" s="42" t="s">
        <v>54</v>
      </c>
      <c r="C37" s="23"/>
      <c r="D37" s="43">
        <f aca="true" t="shared" si="9" ref="D37:K37">SUM(D6:D36)</f>
        <v>138</v>
      </c>
      <c r="E37" s="43">
        <f t="shared" si="9"/>
        <v>180.3260869565217</v>
      </c>
      <c r="F37" s="43">
        <f t="shared" si="9"/>
        <v>182.61667691046915</v>
      </c>
      <c r="G37" s="43">
        <f t="shared" si="9"/>
        <v>162.43211151310283</v>
      </c>
      <c r="H37" s="43">
        <f t="shared" si="9"/>
        <v>109.80491477596792</v>
      </c>
      <c r="I37" s="43">
        <f t="shared" si="9"/>
        <v>65.5089449485829</v>
      </c>
      <c r="J37" s="43">
        <f t="shared" si="9"/>
        <v>134.251396293234</v>
      </c>
      <c r="K37" s="43">
        <f t="shared" si="9"/>
        <v>203.99558022355842</v>
      </c>
      <c r="L37" s="23"/>
      <c r="R37" s="43">
        <f aca="true" t="shared" si="10" ref="R37:Y37">SUM(R6:R35)</f>
        <v>138</v>
      </c>
      <c r="S37" s="43">
        <f t="shared" si="10"/>
        <v>318.32608695652175</v>
      </c>
      <c r="T37" s="43">
        <f t="shared" si="10"/>
        <v>500.9427638669909</v>
      </c>
      <c r="U37" s="43">
        <f t="shared" si="10"/>
        <v>592.8102794937288</v>
      </c>
      <c r="V37" s="43">
        <f t="shared" si="10"/>
        <v>625.8991532782798</v>
      </c>
      <c r="W37" s="43">
        <f t="shared" si="10"/>
        <v>672.7230665374752</v>
      </c>
      <c r="X37" s="43">
        <f t="shared" si="10"/>
        <v>719.0345909906831</v>
      </c>
      <c r="Y37" s="43">
        <f t="shared" si="10"/>
        <v>799.6451835832743</v>
      </c>
    </row>
    <row r="38" spans="2:25" ht="12.75">
      <c r="B38" s="42"/>
      <c r="C38" s="23"/>
      <c r="D38" s="43"/>
      <c r="E38" s="43"/>
      <c r="F38" s="43"/>
      <c r="G38" s="43"/>
      <c r="H38" s="43"/>
      <c r="I38" s="43"/>
      <c r="J38" s="43"/>
      <c r="K38" s="43"/>
      <c r="L38" s="23"/>
      <c r="R38" s="43"/>
      <c r="S38" s="43"/>
      <c r="T38" s="43"/>
      <c r="U38" s="43"/>
      <c r="V38" s="43"/>
      <c r="W38" s="43"/>
      <c r="X38" s="43"/>
      <c r="Y38" s="43"/>
    </row>
    <row r="39" spans="11:12" ht="25.5">
      <c r="K39" s="33" t="s">
        <v>55</v>
      </c>
      <c r="L39" s="34">
        <f>SUM(L6:L37)</f>
        <v>799.6451835832743</v>
      </c>
    </row>
  </sheetData>
  <sheetProtection/>
  <mergeCells count="3">
    <mergeCell ref="D4:K4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7"/>
  <sheetViews>
    <sheetView zoomScale="75" zoomScaleNormal="75" zoomScalePageLayoutView="0" workbookViewId="0" topLeftCell="A1">
      <selection activeCell="B2" sqref="B2:B41"/>
    </sheetView>
  </sheetViews>
  <sheetFormatPr defaultColWidth="9.00390625" defaultRowHeight="12.75"/>
  <sheetData>
    <row r="1" spans="1:3" ht="13.5" thickBot="1">
      <c r="A1" s="75" t="s">
        <v>35</v>
      </c>
      <c r="B1" s="87" t="s">
        <v>75</v>
      </c>
      <c r="C1" s="88" t="s">
        <v>81</v>
      </c>
    </row>
    <row r="2" spans="1:3" ht="14.25">
      <c r="A2" s="76">
        <v>1</v>
      </c>
      <c r="B2" s="139">
        <v>25</v>
      </c>
      <c r="C2" s="89">
        <v>100</v>
      </c>
    </row>
    <row r="3" spans="1:3" ht="14.25">
      <c r="A3" s="20">
        <v>2</v>
      </c>
      <c r="B3" s="77">
        <v>19</v>
      </c>
      <c r="C3" s="89">
        <v>85</v>
      </c>
    </row>
    <row r="4" spans="1:3" ht="14.25">
      <c r="A4" s="20">
        <v>3</v>
      </c>
      <c r="B4" s="77">
        <v>14</v>
      </c>
      <c r="C4" s="89">
        <v>74</v>
      </c>
    </row>
    <row r="5" spans="1:3" ht="14.25">
      <c r="A5" s="20">
        <v>4</v>
      </c>
      <c r="B5" s="77">
        <v>10</v>
      </c>
      <c r="C5" s="89">
        <v>64</v>
      </c>
    </row>
    <row r="6" spans="1:3" ht="14.25">
      <c r="A6" s="20">
        <v>5</v>
      </c>
      <c r="B6" s="77">
        <v>7</v>
      </c>
      <c r="C6" s="89">
        <v>55</v>
      </c>
    </row>
    <row r="7" spans="1:3" ht="14.25">
      <c r="A7" s="20">
        <v>6</v>
      </c>
      <c r="B7" s="77">
        <v>5</v>
      </c>
      <c r="C7" s="89">
        <v>47</v>
      </c>
    </row>
    <row r="8" spans="1:3" ht="14.25">
      <c r="A8" s="20">
        <v>7</v>
      </c>
      <c r="B8" s="77">
        <v>4</v>
      </c>
      <c r="C8" s="89">
        <v>40</v>
      </c>
    </row>
    <row r="9" spans="1:3" ht="14.25">
      <c r="A9" s="20">
        <v>8</v>
      </c>
      <c r="B9" s="77">
        <v>3</v>
      </c>
      <c r="C9" s="89">
        <v>34</v>
      </c>
    </row>
    <row r="10" spans="1:3" ht="14.25">
      <c r="A10" s="20">
        <v>9</v>
      </c>
      <c r="B10" s="77">
        <v>2</v>
      </c>
      <c r="C10" s="89">
        <v>29</v>
      </c>
    </row>
    <row r="11" spans="1:3" ht="14.25">
      <c r="A11" s="20">
        <v>10</v>
      </c>
      <c r="B11" s="77">
        <v>2</v>
      </c>
      <c r="C11" s="89">
        <v>25</v>
      </c>
    </row>
    <row r="12" spans="1:3" ht="14.25">
      <c r="A12" s="20">
        <v>11</v>
      </c>
      <c r="B12" s="77">
        <v>1</v>
      </c>
      <c r="C12" s="89">
        <v>22</v>
      </c>
    </row>
    <row r="13" spans="1:3" ht="14.25">
      <c r="A13" s="20">
        <v>12</v>
      </c>
      <c r="B13" s="77">
        <v>1</v>
      </c>
      <c r="C13" s="89">
        <v>20</v>
      </c>
    </row>
    <row r="14" spans="1:3" ht="14.25">
      <c r="A14" s="20">
        <v>13</v>
      </c>
      <c r="B14" s="77">
        <v>1</v>
      </c>
      <c r="C14" s="89">
        <v>18</v>
      </c>
    </row>
    <row r="15" spans="1:3" ht="14.25">
      <c r="A15" s="20">
        <v>14</v>
      </c>
      <c r="B15" s="77">
        <v>1</v>
      </c>
      <c r="C15" s="89">
        <v>16</v>
      </c>
    </row>
    <row r="16" spans="1:3" ht="14.25">
      <c r="A16" s="20">
        <v>15</v>
      </c>
      <c r="B16" s="77">
        <v>1</v>
      </c>
      <c r="C16" s="89">
        <v>14</v>
      </c>
    </row>
    <row r="17" spans="1:3" ht="14.25">
      <c r="A17" s="20">
        <v>16</v>
      </c>
      <c r="B17" s="77">
        <v>1</v>
      </c>
      <c r="C17" s="89">
        <v>12</v>
      </c>
    </row>
    <row r="18" spans="1:3" ht="14.25">
      <c r="A18" s="20">
        <v>17</v>
      </c>
      <c r="B18" s="77">
        <v>1</v>
      </c>
      <c r="C18" s="89">
        <v>10</v>
      </c>
    </row>
    <row r="19" spans="1:3" ht="14.25">
      <c r="A19" s="20">
        <v>18</v>
      </c>
      <c r="B19" s="77">
        <v>1</v>
      </c>
      <c r="C19" s="89">
        <v>8</v>
      </c>
    </row>
    <row r="20" spans="1:3" ht="14.25">
      <c r="A20" s="20">
        <v>19</v>
      </c>
      <c r="B20" s="77">
        <v>1</v>
      </c>
      <c r="C20" s="89">
        <v>7</v>
      </c>
    </row>
    <row r="21" spans="1:3" ht="14.25">
      <c r="A21" s="20">
        <v>20</v>
      </c>
      <c r="B21" s="77">
        <v>1</v>
      </c>
      <c r="C21" s="89">
        <v>6</v>
      </c>
    </row>
    <row r="22" spans="1:3" ht="14.25">
      <c r="A22" s="20">
        <v>21</v>
      </c>
      <c r="B22" s="77">
        <v>1</v>
      </c>
      <c r="C22" s="89">
        <v>6</v>
      </c>
    </row>
    <row r="23" spans="1:3" ht="14.25">
      <c r="A23" s="20">
        <v>22</v>
      </c>
      <c r="B23" s="77">
        <v>1</v>
      </c>
      <c r="C23" s="89">
        <v>5</v>
      </c>
    </row>
    <row r="24" spans="1:3" ht="14.25">
      <c r="A24" s="20">
        <v>23</v>
      </c>
      <c r="B24" s="77">
        <v>1</v>
      </c>
      <c r="C24" s="89">
        <v>5</v>
      </c>
    </row>
    <row r="25" spans="1:3" ht="14.25">
      <c r="A25" s="20">
        <v>24</v>
      </c>
      <c r="B25" s="77">
        <v>1</v>
      </c>
      <c r="C25" s="89">
        <v>5</v>
      </c>
    </row>
    <row r="26" spans="1:3" ht="14.25">
      <c r="A26" s="20">
        <v>25</v>
      </c>
      <c r="B26" s="77">
        <v>1</v>
      </c>
      <c r="C26" s="89">
        <v>4</v>
      </c>
    </row>
    <row r="27" spans="1:3" ht="14.25">
      <c r="A27" s="20">
        <v>26</v>
      </c>
      <c r="B27" s="77">
        <v>1</v>
      </c>
      <c r="C27" s="89">
        <v>4</v>
      </c>
    </row>
    <row r="28" spans="1:3" ht="14.25">
      <c r="A28" s="20">
        <v>27</v>
      </c>
      <c r="B28" s="77">
        <v>1</v>
      </c>
      <c r="C28" s="89">
        <v>4</v>
      </c>
    </row>
    <row r="29" spans="1:3" ht="14.25">
      <c r="A29" s="20">
        <v>28</v>
      </c>
      <c r="B29" s="77">
        <v>1</v>
      </c>
      <c r="C29" s="89">
        <v>4</v>
      </c>
    </row>
    <row r="30" spans="1:3" ht="14.25">
      <c r="A30" s="20">
        <v>29</v>
      </c>
      <c r="B30" s="77">
        <v>1</v>
      </c>
      <c r="C30" s="89">
        <v>3</v>
      </c>
    </row>
    <row r="31" spans="1:3" ht="14.25">
      <c r="A31" s="20">
        <v>30</v>
      </c>
      <c r="B31" s="77">
        <v>1</v>
      </c>
      <c r="C31" s="89">
        <v>3</v>
      </c>
    </row>
    <row r="32" spans="1:3" ht="14.25">
      <c r="A32" s="20">
        <v>31</v>
      </c>
      <c r="B32" s="77">
        <v>1</v>
      </c>
      <c r="C32" s="89">
        <v>3</v>
      </c>
    </row>
    <row r="33" spans="1:3" ht="14.25">
      <c r="A33" s="20">
        <v>32</v>
      </c>
      <c r="B33" s="77">
        <v>1</v>
      </c>
      <c r="C33" s="89">
        <v>3</v>
      </c>
    </row>
    <row r="34" spans="1:3" ht="14.25">
      <c r="A34" s="20">
        <v>33</v>
      </c>
      <c r="B34" s="77">
        <v>1</v>
      </c>
      <c r="C34" s="89">
        <v>3</v>
      </c>
    </row>
    <row r="35" spans="1:3" ht="14.25">
      <c r="A35" s="20">
        <v>34</v>
      </c>
      <c r="B35" s="77">
        <v>1</v>
      </c>
      <c r="C35" s="89">
        <v>2</v>
      </c>
    </row>
    <row r="36" spans="1:3" ht="14.25">
      <c r="A36" s="20">
        <v>35</v>
      </c>
      <c r="B36" s="77">
        <v>1</v>
      </c>
      <c r="C36" s="89">
        <v>2</v>
      </c>
    </row>
    <row r="37" spans="1:3" ht="14.25">
      <c r="A37" s="20">
        <v>36</v>
      </c>
      <c r="B37" s="77">
        <v>1</v>
      </c>
      <c r="C37" s="89">
        <v>2</v>
      </c>
    </row>
    <row r="38" spans="1:3" ht="14.25">
      <c r="A38" s="20">
        <v>37</v>
      </c>
      <c r="B38" s="77">
        <v>1</v>
      </c>
      <c r="C38" s="89">
        <v>2</v>
      </c>
    </row>
    <row r="39" spans="1:3" ht="14.25">
      <c r="A39" s="20">
        <v>38</v>
      </c>
      <c r="B39" s="77">
        <v>1</v>
      </c>
      <c r="C39" s="89">
        <v>2</v>
      </c>
    </row>
    <row r="40" spans="1:3" ht="14.25">
      <c r="A40" s="20">
        <v>39</v>
      </c>
      <c r="B40" s="77">
        <v>1</v>
      </c>
      <c r="C40" s="89">
        <v>2</v>
      </c>
    </row>
    <row r="41" spans="1:3" ht="15" thickBot="1">
      <c r="A41" s="78">
        <v>40</v>
      </c>
      <c r="B41" s="99">
        <v>1</v>
      </c>
      <c r="C41" s="89">
        <v>2</v>
      </c>
    </row>
    <row r="42" spans="1:3" ht="14.25">
      <c r="A42" s="86">
        <v>41</v>
      </c>
      <c r="B42">
        <v>1</v>
      </c>
      <c r="C42" s="89">
        <v>1</v>
      </c>
    </row>
    <row r="43" ht="13.5" thickBot="1">
      <c r="B43" s="99">
        <v>1</v>
      </c>
    </row>
    <row r="44" ht="12.75">
      <c r="B44" s="77">
        <v>1</v>
      </c>
    </row>
    <row r="45" ht="13.5" thickBot="1">
      <c r="B45" s="99">
        <v>1</v>
      </c>
    </row>
    <row r="46" ht="12.75">
      <c r="B46" s="77">
        <v>1</v>
      </c>
    </row>
    <row r="47" ht="12.75">
      <c r="B47" s="13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80" zoomScaleNormal="80" zoomScalePageLayoutView="0" workbookViewId="0" topLeftCell="A4">
      <selection activeCell="F8" sqref="F8:F17"/>
    </sheetView>
  </sheetViews>
  <sheetFormatPr defaultColWidth="9.00390625" defaultRowHeight="12.75"/>
  <cols>
    <col min="1" max="1" width="17.25390625" style="0" customWidth="1"/>
    <col min="2" max="2" width="16.625" style="0" customWidth="1"/>
    <col min="3" max="3" width="15.87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7" t="s">
        <v>37</v>
      </c>
      <c r="B1" s="28"/>
    </row>
    <row r="2" spans="1:2" ht="13.5" thickBot="1">
      <c r="A2" s="29" t="s">
        <v>40</v>
      </c>
      <c r="B2" s="30"/>
    </row>
    <row r="3" spans="1:2" ht="42" customHeight="1">
      <c r="A3" s="9" t="s">
        <v>53</v>
      </c>
      <c r="B3" s="25">
        <v>100</v>
      </c>
    </row>
    <row r="4" spans="1:11" ht="13.5" thickBot="1">
      <c r="A4" s="10" t="s">
        <v>24</v>
      </c>
      <c r="B4" s="26">
        <v>0.5</v>
      </c>
      <c r="K4" s="4"/>
    </row>
    <row r="5" ht="13.5" thickBot="1">
      <c r="K5" s="4"/>
    </row>
    <row r="6" spans="1:13" s="3" customFormat="1" ht="27" customHeight="1" thickBot="1">
      <c r="A6" s="16" t="s">
        <v>25</v>
      </c>
      <c r="B6" s="17" t="s">
        <v>26</v>
      </c>
      <c r="C6" s="47" t="s">
        <v>31</v>
      </c>
      <c r="D6" s="37" t="s">
        <v>44</v>
      </c>
      <c r="E6" s="18" t="s">
        <v>35</v>
      </c>
      <c r="F6" s="18" t="s">
        <v>36</v>
      </c>
      <c r="G6" s="19" t="s">
        <v>23</v>
      </c>
      <c r="I6" s="8"/>
      <c r="J6" s="8"/>
      <c r="L6" s="71" t="s">
        <v>74</v>
      </c>
      <c r="M6" s="71"/>
    </row>
    <row r="7" spans="1:13" ht="12.75">
      <c r="A7" s="5" t="s">
        <v>0</v>
      </c>
      <c r="B7" s="1" t="s">
        <v>1</v>
      </c>
      <c r="C7" s="6" t="s">
        <v>27</v>
      </c>
      <c r="D7" s="45">
        <v>0</v>
      </c>
      <c r="E7" s="45">
        <v>1</v>
      </c>
      <c r="F7" s="38">
        <f>VLOOKUP(E7,баллы!$A$2:$B$41,2,FALSE)</f>
        <v>25</v>
      </c>
      <c r="G7" s="21">
        <f aca="true" t="shared" si="0" ref="G7:G17">F7*(1+$B$4)*$B$3/100</f>
        <v>37.5</v>
      </c>
      <c r="L7" s="72" t="str">
        <f>A7&amp;B7</f>
        <v>СеменоваПолина</v>
      </c>
      <c r="M7" s="73">
        <f>G7</f>
        <v>37.5</v>
      </c>
    </row>
    <row r="8" spans="1:13" ht="12.75">
      <c r="A8" s="5" t="s">
        <v>2</v>
      </c>
      <c r="B8" s="1" t="s">
        <v>3</v>
      </c>
      <c r="C8" s="6" t="s">
        <v>27</v>
      </c>
      <c r="D8" s="46">
        <v>0</v>
      </c>
      <c r="E8" s="46">
        <v>2</v>
      </c>
      <c r="F8" s="38">
        <f>VLOOKUP(E8,баллы!$A$2:$B$41,2,FALSE)</f>
        <v>19</v>
      </c>
      <c r="G8" s="22">
        <f t="shared" si="0"/>
        <v>28.5</v>
      </c>
      <c r="L8" s="72" t="str">
        <f aca="true" t="shared" si="1" ref="L8:L30">A8&amp;B8</f>
        <v>ЗеленоваНадежда</v>
      </c>
      <c r="M8" s="73">
        <f aca="true" t="shared" si="2" ref="M8:M30">G8</f>
        <v>28.5</v>
      </c>
    </row>
    <row r="9" spans="1:13" ht="12.75">
      <c r="A9" s="5" t="s">
        <v>4</v>
      </c>
      <c r="B9" s="1" t="s">
        <v>5</v>
      </c>
      <c r="C9" s="7" t="s">
        <v>30</v>
      </c>
      <c r="D9" s="46">
        <v>0</v>
      </c>
      <c r="E9" s="46">
        <v>3</v>
      </c>
      <c r="F9" s="38">
        <f>VLOOKUP(E9,баллы!$A$2:$B$41,2,FALSE)</f>
        <v>14</v>
      </c>
      <c r="G9" s="22">
        <f t="shared" si="0"/>
        <v>21</v>
      </c>
      <c r="L9" s="72" t="str">
        <f t="shared" si="1"/>
        <v>ГиндинаОксана</v>
      </c>
      <c r="M9" s="73">
        <f t="shared" si="2"/>
        <v>21</v>
      </c>
    </row>
    <row r="10" spans="1:13" ht="12.75">
      <c r="A10" s="48" t="s">
        <v>6</v>
      </c>
      <c r="B10" s="2" t="s">
        <v>7</v>
      </c>
      <c r="C10" s="7" t="s">
        <v>32</v>
      </c>
      <c r="D10" s="46">
        <v>0</v>
      </c>
      <c r="E10" s="46">
        <v>4</v>
      </c>
      <c r="F10" s="38">
        <f>VLOOKUP(E10,баллы!$A$2:$B$41,2,FALSE)</f>
        <v>10</v>
      </c>
      <c r="G10" s="22">
        <f t="shared" si="0"/>
        <v>15</v>
      </c>
      <c r="L10" s="72" t="str">
        <f t="shared" si="1"/>
        <v>ИсаеваЮлия</v>
      </c>
      <c r="M10" s="73">
        <f t="shared" si="2"/>
        <v>15</v>
      </c>
    </row>
    <row r="11" spans="1:13" ht="12.75">
      <c r="A11" s="5" t="s">
        <v>8</v>
      </c>
      <c r="B11" s="1" t="s">
        <v>9</v>
      </c>
      <c r="C11" s="6" t="s">
        <v>27</v>
      </c>
      <c r="D11" s="46">
        <v>0</v>
      </c>
      <c r="E11" s="46">
        <v>5</v>
      </c>
      <c r="F11" s="38">
        <f>VLOOKUP(E11,баллы!$A$2:$B$41,2,FALSE)</f>
        <v>7</v>
      </c>
      <c r="G11" s="22">
        <f t="shared" si="0"/>
        <v>10.5</v>
      </c>
      <c r="L11" s="72" t="str">
        <f t="shared" si="1"/>
        <v>БабийАнжелика</v>
      </c>
      <c r="M11" s="73">
        <f t="shared" si="2"/>
        <v>10.5</v>
      </c>
    </row>
    <row r="12" spans="1:13" ht="12.75">
      <c r="A12" s="5" t="s">
        <v>10</v>
      </c>
      <c r="B12" s="1" t="s">
        <v>11</v>
      </c>
      <c r="C12" s="6" t="s">
        <v>29</v>
      </c>
      <c r="D12" s="46">
        <v>0</v>
      </c>
      <c r="E12" s="46">
        <v>6</v>
      </c>
      <c r="F12" s="38">
        <f>VLOOKUP(E12,баллы!$A$2:$B$41,2,FALSE)</f>
        <v>5</v>
      </c>
      <c r="G12" s="22">
        <f t="shared" si="0"/>
        <v>7.5</v>
      </c>
      <c r="L12" s="72" t="str">
        <f t="shared" si="1"/>
        <v>ФеколкинаЕлена</v>
      </c>
      <c r="M12" s="73">
        <f t="shared" si="2"/>
        <v>7.5</v>
      </c>
    </row>
    <row r="13" spans="1:13" ht="12.75">
      <c r="A13" s="5" t="s">
        <v>12</v>
      </c>
      <c r="B13" s="1" t="s">
        <v>13</v>
      </c>
      <c r="C13" s="6" t="s">
        <v>27</v>
      </c>
      <c r="D13" s="46">
        <v>0</v>
      </c>
      <c r="E13" s="46">
        <v>7</v>
      </c>
      <c r="F13" s="38">
        <f>VLOOKUP(E13,баллы!$A$2:$B$41,2,FALSE)</f>
        <v>4</v>
      </c>
      <c r="G13" s="22">
        <f t="shared" si="0"/>
        <v>6</v>
      </c>
      <c r="L13" s="72" t="str">
        <f t="shared" si="1"/>
        <v>МасловаНаталия</v>
      </c>
      <c r="M13" s="73">
        <f t="shared" si="2"/>
        <v>6</v>
      </c>
    </row>
    <row r="14" spans="1:13" ht="12.75">
      <c r="A14" s="5" t="s">
        <v>14</v>
      </c>
      <c r="B14" s="1" t="s">
        <v>15</v>
      </c>
      <c r="C14" s="6" t="s">
        <v>27</v>
      </c>
      <c r="D14" s="46">
        <v>0</v>
      </c>
      <c r="E14" s="46">
        <v>8</v>
      </c>
      <c r="F14" s="38">
        <f>VLOOKUP(E14,баллы!$A$2:$B$41,2,FALSE)</f>
        <v>3</v>
      </c>
      <c r="G14" s="22">
        <f t="shared" si="0"/>
        <v>4.5</v>
      </c>
      <c r="L14" s="72" t="str">
        <f t="shared" si="1"/>
        <v>ПодмарьковаМария</v>
      </c>
      <c r="M14" s="73">
        <f t="shared" si="2"/>
        <v>4.5</v>
      </c>
    </row>
    <row r="15" spans="1:13" ht="12.75">
      <c r="A15" s="5" t="s">
        <v>16</v>
      </c>
      <c r="B15" s="1" t="s">
        <v>17</v>
      </c>
      <c r="C15" s="6" t="s">
        <v>28</v>
      </c>
      <c r="D15" s="46">
        <v>0</v>
      </c>
      <c r="E15" s="46">
        <v>9</v>
      </c>
      <c r="F15" s="38">
        <f>VLOOKUP(E15,баллы!$A$2:$B$41,2,FALSE)</f>
        <v>2</v>
      </c>
      <c r="G15" s="22">
        <f t="shared" si="0"/>
        <v>3</v>
      </c>
      <c r="L15" s="72" t="str">
        <f t="shared" si="1"/>
        <v>БарковаОльга</v>
      </c>
      <c r="M15" s="73">
        <f t="shared" si="2"/>
        <v>3</v>
      </c>
    </row>
    <row r="16" spans="1:13" ht="12.75">
      <c r="A16" s="5" t="s">
        <v>18</v>
      </c>
      <c r="B16" s="1" t="s">
        <v>19</v>
      </c>
      <c r="C16" s="6" t="s">
        <v>22</v>
      </c>
      <c r="D16" s="46">
        <v>0</v>
      </c>
      <c r="E16" s="46">
        <v>10</v>
      </c>
      <c r="F16" s="38">
        <f>VLOOKUP(E16,баллы!$A$2:$B$41,2,FALSE)</f>
        <v>2</v>
      </c>
      <c r="G16" s="22">
        <f t="shared" si="0"/>
        <v>3</v>
      </c>
      <c r="L16" s="72" t="str">
        <f t="shared" si="1"/>
        <v>УвароваАнтонина</v>
      </c>
      <c r="M16" s="73">
        <f t="shared" si="2"/>
        <v>3</v>
      </c>
    </row>
    <row r="17" spans="1:13" ht="12.75">
      <c r="A17" s="5" t="s">
        <v>20</v>
      </c>
      <c r="B17" s="1" t="s">
        <v>21</v>
      </c>
      <c r="C17" s="6" t="s">
        <v>27</v>
      </c>
      <c r="D17" s="46">
        <v>0</v>
      </c>
      <c r="E17" s="46">
        <v>11</v>
      </c>
      <c r="F17" s="38">
        <f>VLOOKUP(E17,баллы!$A$2:$B$41,2,FALSE)</f>
        <v>1</v>
      </c>
      <c r="G17" s="22">
        <f t="shared" si="0"/>
        <v>1.5</v>
      </c>
      <c r="L17" s="72" t="str">
        <f t="shared" si="1"/>
        <v>РомановаЕкатерина</v>
      </c>
      <c r="M17" s="73">
        <f t="shared" si="2"/>
        <v>1.5</v>
      </c>
    </row>
    <row r="18" spans="1:13" ht="12.75">
      <c r="A18" s="5"/>
      <c r="B18" s="1"/>
      <c r="C18" s="6"/>
      <c r="D18" s="46"/>
      <c r="E18" s="46"/>
      <c r="F18" s="38"/>
      <c r="G18" s="22"/>
      <c r="L18" s="72">
        <f t="shared" si="1"/>
      </c>
      <c r="M18" s="73">
        <f t="shared" si="2"/>
        <v>0</v>
      </c>
    </row>
    <row r="19" spans="1:13" ht="12.75">
      <c r="A19" s="5"/>
      <c r="B19" s="1"/>
      <c r="C19" s="6"/>
      <c r="D19" s="46"/>
      <c r="E19" s="46"/>
      <c r="F19" s="38"/>
      <c r="G19" s="22"/>
      <c r="L19" s="72">
        <f t="shared" si="1"/>
      </c>
      <c r="M19" s="73">
        <f t="shared" si="2"/>
        <v>0</v>
      </c>
    </row>
    <row r="20" spans="1:13" ht="12.75">
      <c r="A20" s="5"/>
      <c r="B20" s="1"/>
      <c r="C20" s="7"/>
      <c r="D20" s="46"/>
      <c r="E20" s="46"/>
      <c r="F20" s="38"/>
      <c r="G20" s="22"/>
      <c r="L20" s="72">
        <f t="shared" si="1"/>
      </c>
      <c r="M20" s="73">
        <f t="shared" si="2"/>
        <v>0</v>
      </c>
    </row>
    <row r="21" spans="1:13" ht="12.75">
      <c r="A21" s="5"/>
      <c r="B21" s="1"/>
      <c r="C21" s="6"/>
      <c r="D21" s="46"/>
      <c r="E21" s="46"/>
      <c r="F21" s="38"/>
      <c r="G21" s="22"/>
      <c r="L21" s="72">
        <f t="shared" si="1"/>
      </c>
      <c r="M21" s="73">
        <f t="shared" si="2"/>
        <v>0</v>
      </c>
    </row>
    <row r="22" spans="1:13" ht="12.75">
      <c r="A22" s="5"/>
      <c r="B22" s="1"/>
      <c r="C22" s="6"/>
      <c r="D22" s="46"/>
      <c r="E22" s="46"/>
      <c r="F22" s="38"/>
      <c r="G22" s="22"/>
      <c r="L22" s="72">
        <f t="shared" si="1"/>
      </c>
      <c r="M22" s="73">
        <f t="shared" si="2"/>
        <v>0</v>
      </c>
    </row>
    <row r="23" spans="1:13" ht="12.75">
      <c r="A23" s="5"/>
      <c r="B23" s="1"/>
      <c r="C23" s="6"/>
      <c r="D23" s="46"/>
      <c r="E23" s="46"/>
      <c r="F23" s="38"/>
      <c r="G23" s="22"/>
      <c r="L23" s="72">
        <f t="shared" si="1"/>
      </c>
      <c r="M23" s="73">
        <f t="shared" si="2"/>
        <v>0</v>
      </c>
    </row>
    <row r="24" spans="1:13" ht="12.75">
      <c r="A24" s="5"/>
      <c r="B24" s="1"/>
      <c r="C24" s="6"/>
      <c r="D24" s="46"/>
      <c r="E24" s="46"/>
      <c r="F24" s="38"/>
      <c r="G24" s="22"/>
      <c r="L24" s="72">
        <f t="shared" si="1"/>
      </c>
      <c r="M24" s="73">
        <f t="shared" si="2"/>
        <v>0</v>
      </c>
    </row>
    <row r="25" spans="1:13" ht="12.75">
      <c r="A25" s="5"/>
      <c r="B25" s="1"/>
      <c r="C25" s="6"/>
      <c r="D25" s="46"/>
      <c r="E25" s="46"/>
      <c r="F25" s="38"/>
      <c r="G25" s="22"/>
      <c r="L25" s="72">
        <f t="shared" si="1"/>
      </c>
      <c r="M25" s="73">
        <f t="shared" si="2"/>
        <v>0</v>
      </c>
    </row>
    <row r="26" spans="1:13" ht="12.75">
      <c r="A26" s="5"/>
      <c r="B26" s="1"/>
      <c r="C26" s="6"/>
      <c r="D26" s="46"/>
      <c r="E26" s="46"/>
      <c r="F26" s="38"/>
      <c r="G26" s="22"/>
      <c r="L26" s="72">
        <f t="shared" si="1"/>
      </c>
      <c r="M26" s="73">
        <f t="shared" si="2"/>
        <v>0</v>
      </c>
    </row>
    <row r="27" spans="1:13" ht="12.75">
      <c r="A27" s="5"/>
      <c r="B27" s="1"/>
      <c r="C27" s="7"/>
      <c r="D27" s="46"/>
      <c r="E27" s="46"/>
      <c r="F27" s="38"/>
      <c r="G27" s="22"/>
      <c r="L27" s="72">
        <f t="shared" si="1"/>
      </c>
      <c r="M27" s="73">
        <f t="shared" si="2"/>
        <v>0</v>
      </c>
    </row>
    <row r="28" spans="1:13" ht="12.75">
      <c r="A28" s="5"/>
      <c r="B28" s="1"/>
      <c r="C28" s="7"/>
      <c r="D28" s="46"/>
      <c r="E28" s="46"/>
      <c r="F28" s="38"/>
      <c r="G28" s="22"/>
      <c r="L28" s="72">
        <f t="shared" si="1"/>
      </c>
      <c r="M28" s="73">
        <f t="shared" si="2"/>
        <v>0</v>
      </c>
    </row>
    <row r="29" spans="1:13" ht="12.75">
      <c r="A29" s="5"/>
      <c r="B29" s="1"/>
      <c r="C29" s="7"/>
      <c r="D29" s="46"/>
      <c r="E29" s="46"/>
      <c r="F29" s="38"/>
      <c r="G29" s="22"/>
      <c r="L29" s="72">
        <f t="shared" si="1"/>
      </c>
      <c r="M29" s="73">
        <f t="shared" si="2"/>
        <v>0</v>
      </c>
    </row>
    <row r="30" spans="12:13" ht="12.75">
      <c r="L30" s="72">
        <f t="shared" si="1"/>
      </c>
      <c r="M30" s="73">
        <f t="shared" si="2"/>
        <v>0</v>
      </c>
    </row>
    <row r="31" ht="17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zoomScalePageLayoutView="0" workbookViewId="0" topLeftCell="A1">
      <selection activeCell="F11" sqref="F11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5.87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  <col min="9" max="9" width="20.75390625" style="0" customWidth="1"/>
  </cols>
  <sheetData>
    <row r="1" spans="1:2" ht="12.75">
      <c r="A1" s="27" t="s">
        <v>42</v>
      </c>
      <c r="B1" s="28"/>
    </row>
    <row r="2" spans="1:2" ht="13.5" thickBot="1">
      <c r="A2" s="29" t="s">
        <v>43</v>
      </c>
      <c r="B2" s="30"/>
    </row>
    <row r="3" spans="1:2" ht="25.5">
      <c r="A3" s="9" t="s">
        <v>53</v>
      </c>
      <c r="B3" s="25">
        <v>125</v>
      </c>
    </row>
    <row r="4" spans="1:2" ht="25.5">
      <c r="A4" s="41" t="s">
        <v>51</v>
      </c>
      <c r="B4" s="44">
        <f>'Итог.'!D37</f>
        <v>138</v>
      </c>
    </row>
    <row r="5" spans="1:2" ht="38.25">
      <c r="A5" s="40" t="s">
        <v>52</v>
      </c>
      <c r="B5" s="64">
        <f>SUM(D9:D50)</f>
        <v>99</v>
      </c>
    </row>
    <row r="6" spans="1:11" ht="13.5" thickBot="1">
      <c r="A6" s="10" t="s">
        <v>24</v>
      </c>
      <c r="B6" s="65">
        <f>B5/B4</f>
        <v>0.717391304347826</v>
      </c>
      <c r="K6" s="4"/>
    </row>
    <row r="7" ht="13.5" thickBot="1">
      <c r="K7" s="4"/>
    </row>
    <row r="8" spans="1:13" s="3" customFormat="1" ht="27" customHeight="1" thickBot="1">
      <c r="A8" s="16" t="s">
        <v>25</v>
      </c>
      <c r="B8" s="17" t="s">
        <v>26</v>
      </c>
      <c r="C8" s="47" t="s">
        <v>31</v>
      </c>
      <c r="D8" s="37" t="s">
        <v>44</v>
      </c>
      <c r="E8" s="18" t="s">
        <v>35</v>
      </c>
      <c r="F8" s="18" t="s">
        <v>36</v>
      </c>
      <c r="G8" s="19" t="s">
        <v>23</v>
      </c>
      <c r="I8" s="8"/>
      <c r="J8" s="8"/>
      <c r="L8" s="71" t="s">
        <v>74</v>
      </c>
      <c r="M8" s="71"/>
    </row>
    <row r="9" spans="1:13" ht="12.75">
      <c r="A9" s="5" t="s">
        <v>2</v>
      </c>
      <c r="B9" s="1" t="s">
        <v>3</v>
      </c>
      <c r="C9" s="6" t="s">
        <v>27</v>
      </c>
      <c r="D9" s="49">
        <f>VLOOKUP(A9&amp;B9,'Итог.'!$Q$6:$T$108,2,FALSE)</f>
        <v>28.5</v>
      </c>
      <c r="E9" s="45">
        <v>1</v>
      </c>
      <c r="F9" s="38">
        <v>22</v>
      </c>
      <c r="G9" s="21">
        <f aca="true" t="shared" si="0" ref="G9:G16">F9*(1+$B$6)*$B$3/100</f>
        <v>47.22826086956521</v>
      </c>
      <c r="L9" s="72" t="str">
        <f>A9&amp;B9</f>
        <v>ЗеленоваНадежда</v>
      </c>
      <c r="M9" s="73">
        <f>G9</f>
        <v>47.22826086956521</v>
      </c>
    </row>
    <row r="10" spans="1:13" ht="12.75">
      <c r="A10" s="5" t="s">
        <v>0</v>
      </c>
      <c r="B10" s="1" t="s">
        <v>1</v>
      </c>
      <c r="C10" s="6" t="s">
        <v>27</v>
      </c>
      <c r="D10" s="50">
        <f>VLOOKUP(A10&amp;B10,'Итог.'!$Q$6:$T$108,2,FALSE)</f>
        <v>37.5</v>
      </c>
      <c r="E10" s="46">
        <v>1</v>
      </c>
      <c r="F10" s="38">
        <v>22</v>
      </c>
      <c r="G10" s="22">
        <f t="shared" si="0"/>
        <v>47.22826086956521</v>
      </c>
      <c r="L10" s="72" t="str">
        <f aca="true" t="shared" si="1" ref="L10:L32">A10&amp;B10</f>
        <v>СеменоваПолина</v>
      </c>
      <c r="M10" s="73">
        <f aca="true" t="shared" si="2" ref="M10:M32">G10</f>
        <v>47.22826086956521</v>
      </c>
    </row>
    <row r="11" spans="1:13" ht="12.75">
      <c r="A11" s="5" t="s">
        <v>8</v>
      </c>
      <c r="B11" s="1" t="s">
        <v>9</v>
      </c>
      <c r="C11" s="6" t="s">
        <v>27</v>
      </c>
      <c r="D11" s="50">
        <f>VLOOKUP(A11&amp;B11,'Итог.'!$Q$6:$T$108,2,FALSE)</f>
        <v>10.5</v>
      </c>
      <c r="E11" s="46">
        <v>3</v>
      </c>
      <c r="F11" s="38">
        <f>VLOOKUP(E11,баллы!$A$2:$B$41,2,FALSE)</f>
        <v>14</v>
      </c>
      <c r="G11" s="22">
        <f t="shared" si="0"/>
        <v>30.05434782608696</v>
      </c>
      <c r="L11" s="72" t="str">
        <f t="shared" si="1"/>
        <v>БабийАнжелика</v>
      </c>
      <c r="M11" s="73">
        <f t="shared" si="2"/>
        <v>30.05434782608696</v>
      </c>
    </row>
    <row r="12" spans="1:13" ht="12.75">
      <c r="A12" s="5" t="s">
        <v>10</v>
      </c>
      <c r="B12" s="1" t="s">
        <v>11</v>
      </c>
      <c r="C12" s="6" t="s">
        <v>29</v>
      </c>
      <c r="D12" s="50">
        <f>VLOOKUP(A12&amp;B12,'Итог.'!$Q$6:$T$108,2,FALSE)</f>
        <v>7.5</v>
      </c>
      <c r="E12" s="46">
        <v>4</v>
      </c>
      <c r="F12" s="38">
        <f>VLOOKUP(E12,баллы!$A$2:$B$41,2,FALSE)</f>
        <v>10</v>
      </c>
      <c r="G12" s="22">
        <f t="shared" si="0"/>
        <v>21.467391304347824</v>
      </c>
      <c r="L12" s="72" t="str">
        <f t="shared" si="1"/>
        <v>ФеколкинаЕлена</v>
      </c>
      <c r="M12" s="73">
        <f t="shared" si="2"/>
        <v>21.467391304347824</v>
      </c>
    </row>
    <row r="13" spans="1:13" ht="12.75">
      <c r="A13" s="5" t="s">
        <v>45</v>
      </c>
      <c r="B13" s="1" t="s">
        <v>56</v>
      </c>
      <c r="C13" s="6" t="s">
        <v>27</v>
      </c>
      <c r="D13" s="50">
        <f>VLOOKUP(A13&amp;B13,'Итог.'!$Q$6:$T$108,2,FALSE)</f>
        <v>0</v>
      </c>
      <c r="E13" s="46">
        <v>5</v>
      </c>
      <c r="F13" s="38">
        <f>VLOOKUP(E13,баллы!$A$2:$B$41,2,FALSE)</f>
        <v>7</v>
      </c>
      <c r="G13" s="22">
        <f t="shared" si="0"/>
        <v>15.02717391304348</v>
      </c>
      <c r="L13" s="72" t="str">
        <f t="shared" si="1"/>
        <v>ПесковаЭлина</v>
      </c>
      <c r="M13" s="73">
        <f t="shared" si="2"/>
        <v>15.02717391304348</v>
      </c>
    </row>
    <row r="14" spans="1:13" ht="12.75">
      <c r="A14" s="48" t="s">
        <v>6</v>
      </c>
      <c r="B14" s="2" t="s">
        <v>7</v>
      </c>
      <c r="C14" s="7" t="s">
        <v>32</v>
      </c>
      <c r="D14" s="50">
        <f>VLOOKUP(A14&amp;B14,'Итог.'!$Q$6:$T$108,2,FALSE)</f>
        <v>15</v>
      </c>
      <c r="E14" s="46">
        <v>6</v>
      </c>
      <c r="F14" s="38">
        <f>VLOOKUP(E14,баллы!$A$2:$B$41,2,FALSE)</f>
        <v>5</v>
      </c>
      <c r="G14" s="22">
        <f t="shared" si="0"/>
        <v>10.733695652173912</v>
      </c>
      <c r="L14" s="72" t="str">
        <f t="shared" si="1"/>
        <v>ИсаеваЮлия</v>
      </c>
      <c r="M14" s="73">
        <f t="shared" si="2"/>
        <v>10.733695652173912</v>
      </c>
    </row>
    <row r="15" spans="1:13" ht="12.75">
      <c r="A15" s="5" t="s">
        <v>46</v>
      </c>
      <c r="B15" s="1" t="s">
        <v>47</v>
      </c>
      <c r="C15" s="6" t="s">
        <v>27</v>
      </c>
      <c r="D15" s="50">
        <f>VLOOKUP(A15&amp;B15,'Итог.'!$Q$6:$T$108,2,FALSE)</f>
        <v>0</v>
      </c>
      <c r="E15" s="46">
        <v>9</v>
      </c>
      <c r="F15" s="38">
        <f>VLOOKUP(E15,баллы!$A$2:$B$41,2,FALSE)</f>
        <v>2</v>
      </c>
      <c r="G15" s="22">
        <f t="shared" si="0"/>
        <v>4.293478260869565</v>
      </c>
      <c r="L15" s="72" t="str">
        <f t="shared" si="1"/>
        <v>КрутенюкАнастасия</v>
      </c>
      <c r="M15" s="73">
        <f t="shared" si="2"/>
        <v>4.293478260869565</v>
      </c>
    </row>
    <row r="16" spans="1:13" ht="12.75">
      <c r="A16" s="1" t="s">
        <v>49</v>
      </c>
      <c r="B16" s="5" t="s">
        <v>48</v>
      </c>
      <c r="C16" s="6" t="s">
        <v>27</v>
      </c>
      <c r="D16" s="50">
        <f>VLOOKUP(A16&amp;B16,'Итог.'!$Q$6:$T$108,2,FALSE)</f>
        <v>0</v>
      </c>
      <c r="E16" s="46">
        <v>10</v>
      </c>
      <c r="F16" s="38">
        <f>VLOOKUP(E16,баллы!$A$2:$B$41,2,FALSE)</f>
        <v>2</v>
      </c>
      <c r="G16" s="22">
        <f t="shared" si="0"/>
        <v>4.293478260869565</v>
      </c>
      <c r="L16" s="72" t="str">
        <f t="shared" si="1"/>
        <v>ТокареваМарина</v>
      </c>
      <c r="M16" s="73">
        <f t="shared" si="2"/>
        <v>4.293478260869565</v>
      </c>
    </row>
    <row r="17" spans="1:13" ht="12.75">
      <c r="A17" s="5"/>
      <c r="B17" s="1"/>
      <c r="C17" s="6"/>
      <c r="D17" s="20"/>
      <c r="E17" s="46"/>
      <c r="F17" s="38"/>
      <c r="G17" s="22"/>
      <c r="L17" s="72">
        <f t="shared" si="1"/>
      </c>
      <c r="M17" s="73">
        <f t="shared" si="2"/>
        <v>0</v>
      </c>
    </row>
    <row r="18" spans="1:13" ht="12.75">
      <c r="A18" s="5"/>
      <c r="B18" s="1"/>
      <c r="C18" s="6"/>
      <c r="D18" s="20"/>
      <c r="E18" s="46"/>
      <c r="F18" s="38"/>
      <c r="G18" s="22"/>
      <c r="L18" s="72">
        <f t="shared" si="1"/>
      </c>
      <c r="M18" s="73">
        <f t="shared" si="2"/>
        <v>0</v>
      </c>
    </row>
    <row r="19" spans="1:13" ht="12.75">
      <c r="A19" s="5"/>
      <c r="B19" s="1"/>
      <c r="C19" s="7"/>
      <c r="D19" s="20"/>
      <c r="E19" s="46"/>
      <c r="F19" s="38"/>
      <c r="G19" s="22"/>
      <c r="L19" s="72">
        <f t="shared" si="1"/>
      </c>
      <c r="M19" s="73">
        <f t="shared" si="2"/>
        <v>0</v>
      </c>
    </row>
    <row r="20" spans="1:13" ht="12.75">
      <c r="A20" s="5"/>
      <c r="B20" s="1"/>
      <c r="C20" s="6"/>
      <c r="D20" s="20"/>
      <c r="E20" s="46"/>
      <c r="F20" s="38"/>
      <c r="G20" s="22"/>
      <c r="L20" s="72">
        <f t="shared" si="1"/>
      </c>
      <c r="M20" s="73">
        <f t="shared" si="2"/>
        <v>0</v>
      </c>
    </row>
    <row r="21" spans="1:13" ht="12.75">
      <c r="A21" s="5"/>
      <c r="B21" s="1"/>
      <c r="C21" s="6"/>
      <c r="D21" s="20"/>
      <c r="E21" s="46"/>
      <c r="F21" s="38"/>
      <c r="G21" s="22"/>
      <c r="L21" s="72">
        <f t="shared" si="1"/>
      </c>
      <c r="M21" s="73">
        <f t="shared" si="2"/>
        <v>0</v>
      </c>
    </row>
    <row r="22" spans="1:13" ht="12.75">
      <c r="A22" s="5"/>
      <c r="B22" s="1"/>
      <c r="C22" s="6"/>
      <c r="D22" s="20"/>
      <c r="E22" s="46"/>
      <c r="F22" s="38"/>
      <c r="G22" s="22"/>
      <c r="L22" s="72">
        <f t="shared" si="1"/>
      </c>
      <c r="M22" s="73">
        <f t="shared" si="2"/>
        <v>0</v>
      </c>
    </row>
    <row r="23" spans="1:13" ht="12.75">
      <c r="A23" s="5"/>
      <c r="B23" s="1"/>
      <c r="C23" s="6"/>
      <c r="D23" s="20"/>
      <c r="E23" s="46"/>
      <c r="F23" s="38"/>
      <c r="G23" s="22"/>
      <c r="L23" s="72">
        <f t="shared" si="1"/>
      </c>
      <c r="M23" s="73">
        <f t="shared" si="2"/>
        <v>0</v>
      </c>
    </row>
    <row r="24" spans="1:13" ht="12.75">
      <c r="A24" s="5"/>
      <c r="B24" s="1"/>
      <c r="C24" s="6"/>
      <c r="D24" s="20"/>
      <c r="E24" s="46"/>
      <c r="F24" s="38"/>
      <c r="G24" s="22"/>
      <c r="L24" s="72">
        <f t="shared" si="1"/>
      </c>
      <c r="M24" s="73">
        <f t="shared" si="2"/>
        <v>0</v>
      </c>
    </row>
    <row r="25" spans="1:13" ht="12.75">
      <c r="A25" s="5"/>
      <c r="B25" s="1"/>
      <c r="C25" s="6"/>
      <c r="D25" s="20"/>
      <c r="E25" s="46"/>
      <c r="F25" s="38"/>
      <c r="G25" s="22"/>
      <c r="L25" s="72">
        <f t="shared" si="1"/>
      </c>
      <c r="M25" s="73">
        <f t="shared" si="2"/>
        <v>0</v>
      </c>
    </row>
    <row r="26" spans="1:13" ht="12.75">
      <c r="A26" s="5"/>
      <c r="B26" s="1"/>
      <c r="C26" s="7"/>
      <c r="D26" s="20"/>
      <c r="E26" s="46"/>
      <c r="F26" s="38"/>
      <c r="G26" s="22"/>
      <c r="L26" s="72">
        <f t="shared" si="1"/>
      </c>
      <c r="M26" s="73">
        <f t="shared" si="2"/>
        <v>0</v>
      </c>
    </row>
    <row r="27" spans="1:13" ht="12.75">
      <c r="A27" s="5"/>
      <c r="B27" s="1"/>
      <c r="C27" s="7"/>
      <c r="D27" s="20"/>
      <c r="E27" s="46"/>
      <c r="F27" s="38"/>
      <c r="G27" s="22"/>
      <c r="L27" s="72">
        <f t="shared" si="1"/>
      </c>
      <c r="M27" s="73">
        <f t="shared" si="2"/>
        <v>0</v>
      </c>
    </row>
    <row r="28" spans="1:13" ht="12.75">
      <c r="A28" s="5"/>
      <c r="B28" s="1"/>
      <c r="C28" s="7"/>
      <c r="D28" s="20"/>
      <c r="E28" s="46"/>
      <c r="F28" s="77"/>
      <c r="G28" s="22"/>
      <c r="L28" s="72">
        <f t="shared" si="1"/>
      </c>
      <c r="M28" s="73">
        <f t="shared" si="2"/>
        <v>0</v>
      </c>
    </row>
    <row r="29" spans="6:13" ht="12.75">
      <c r="F29" s="8"/>
      <c r="L29" s="72">
        <f t="shared" si="1"/>
      </c>
      <c r="M29" s="73">
        <f t="shared" si="2"/>
        <v>0</v>
      </c>
    </row>
    <row r="30" spans="6:13" ht="12.75" customHeight="1">
      <c r="F30" s="8"/>
      <c r="L30" s="72">
        <f t="shared" si="1"/>
      </c>
      <c r="M30" s="73">
        <f t="shared" si="2"/>
        <v>0</v>
      </c>
    </row>
    <row r="31" spans="6:13" ht="12.75">
      <c r="F31" s="8"/>
      <c r="L31" s="72">
        <f t="shared" si="1"/>
      </c>
      <c r="M31" s="73">
        <f t="shared" si="2"/>
        <v>0</v>
      </c>
    </row>
    <row r="32" spans="6:13" ht="12.75">
      <c r="F32" s="8"/>
      <c r="L32" s="72">
        <f t="shared" si="1"/>
      </c>
      <c r="M32" s="73">
        <f t="shared" si="2"/>
        <v>0</v>
      </c>
    </row>
    <row r="33" ht="12.75">
      <c r="F33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6.25390625" style="0" customWidth="1"/>
    <col min="4" max="4" width="9.875" style="0" customWidth="1"/>
    <col min="5" max="5" width="9.375" style="0" customWidth="1"/>
    <col min="6" max="6" width="9.875" style="0" customWidth="1"/>
    <col min="7" max="7" width="9.75390625" style="0" customWidth="1"/>
  </cols>
  <sheetData>
    <row r="1" spans="1:2" ht="12.75">
      <c r="A1" s="27" t="s">
        <v>72</v>
      </c>
      <c r="B1" s="28"/>
    </row>
    <row r="2" spans="1:2" ht="13.5" thickBot="1">
      <c r="A2" s="29" t="s">
        <v>40</v>
      </c>
      <c r="B2" s="30"/>
    </row>
    <row r="3" spans="1:2" ht="25.5">
      <c r="A3" s="9" t="s">
        <v>53</v>
      </c>
      <c r="B3" s="25">
        <v>100</v>
      </c>
    </row>
    <row r="4" spans="1:2" ht="25.5">
      <c r="A4" s="41" t="s">
        <v>51</v>
      </c>
      <c r="B4" s="44">
        <f>'Итог.'!S37</f>
        <v>318.32608695652175</v>
      </c>
    </row>
    <row r="5" spans="1:2" ht="38.25">
      <c r="A5" s="40" t="s">
        <v>52</v>
      </c>
      <c r="B5" s="64">
        <f>SUM(D9:D50)</f>
        <v>287.2119565217391</v>
      </c>
    </row>
    <row r="6" spans="1:10" ht="13.5" thickBot="1">
      <c r="A6" s="10" t="s">
        <v>24</v>
      </c>
      <c r="B6" s="65">
        <f>B5/B4</f>
        <v>0.9022570511507204</v>
      </c>
      <c r="J6" s="4"/>
    </row>
    <row r="7" ht="13.5" thickBot="1">
      <c r="J7" s="4"/>
    </row>
    <row r="8" spans="1:13" s="3" customFormat="1" ht="27" customHeight="1" thickBot="1">
      <c r="A8" s="16" t="s">
        <v>25</v>
      </c>
      <c r="B8" s="17" t="s">
        <v>26</v>
      </c>
      <c r="C8" s="47" t="s">
        <v>31</v>
      </c>
      <c r="D8" s="37" t="s">
        <v>44</v>
      </c>
      <c r="E8" s="18" t="s">
        <v>35</v>
      </c>
      <c r="F8" s="18" t="s">
        <v>36</v>
      </c>
      <c r="G8" s="19" t="s">
        <v>23</v>
      </c>
      <c r="I8" s="8"/>
      <c r="L8" s="71" t="s">
        <v>74</v>
      </c>
      <c r="M8" s="71"/>
    </row>
    <row r="9" spans="1:13" ht="12.75">
      <c r="A9" s="1" t="s">
        <v>2</v>
      </c>
      <c r="B9" s="1" t="s">
        <v>3</v>
      </c>
      <c r="C9" s="1" t="s">
        <v>27</v>
      </c>
      <c r="D9" s="51">
        <f>VLOOKUP(A9&amp;B9,'Итог.'!$Q$6:$T$108,3,FALSE)</f>
        <v>75.72826086956522</v>
      </c>
      <c r="E9" s="52">
        <v>1</v>
      </c>
      <c r="F9" s="38">
        <f>VLOOKUP(E9,баллы!$A$2:$B$41,2,FALSE)</f>
        <v>25</v>
      </c>
      <c r="G9" s="21">
        <f aca="true" t="shared" si="0" ref="G9:G23">F9*(1+$B$6)*$B$3/100</f>
        <v>47.556426278768</v>
      </c>
      <c r="L9" s="72" t="str">
        <f>A9&amp;B9</f>
        <v>ЗеленоваНадежда</v>
      </c>
      <c r="M9" s="73">
        <f>G9</f>
        <v>47.556426278768</v>
      </c>
    </row>
    <row r="10" spans="1:13" ht="12.75">
      <c r="A10" s="1" t="s">
        <v>0</v>
      </c>
      <c r="B10" s="1" t="s">
        <v>1</v>
      </c>
      <c r="C10" s="1" t="s">
        <v>27</v>
      </c>
      <c r="D10" s="51">
        <f>VLOOKUP(A10&amp;B10,'Итог.'!$Q$6:$T$108,3,FALSE)</f>
        <v>84.72826086956522</v>
      </c>
      <c r="E10" s="20">
        <v>2</v>
      </c>
      <c r="F10" s="38">
        <f>VLOOKUP(E10,баллы!$A$2:$B$41,2,FALSE)</f>
        <v>19</v>
      </c>
      <c r="G10" s="22">
        <f t="shared" si="0"/>
        <v>36.14288397186369</v>
      </c>
      <c r="L10" s="72" t="str">
        <f aca="true" t="shared" si="1" ref="L10:L32">A10&amp;B10</f>
        <v>СеменоваПолина</v>
      </c>
      <c r="M10" s="73">
        <f aca="true" t="shared" si="2" ref="M10:M32">G10</f>
        <v>36.14288397186369</v>
      </c>
    </row>
    <row r="11" spans="1:13" ht="12.75">
      <c r="A11" s="1" t="s">
        <v>6</v>
      </c>
      <c r="B11" s="1" t="s">
        <v>7</v>
      </c>
      <c r="C11" s="1" t="s">
        <v>32</v>
      </c>
      <c r="D11" s="51">
        <f>VLOOKUP(A11&amp;B11,'Итог.'!$Q$6:$T$108,3,FALSE)</f>
        <v>25.733695652173914</v>
      </c>
      <c r="E11" s="20">
        <v>3</v>
      </c>
      <c r="F11" s="38">
        <f>VLOOKUP(E11,баллы!$A$2:$B$41,2,FALSE)</f>
        <v>14</v>
      </c>
      <c r="G11" s="22">
        <f t="shared" si="0"/>
        <v>26.631598716110087</v>
      </c>
      <c r="L11" s="72" t="str">
        <f t="shared" si="1"/>
        <v>ИсаеваЮлия</v>
      </c>
      <c r="M11" s="73">
        <f t="shared" si="2"/>
        <v>26.631598716110087</v>
      </c>
    </row>
    <row r="12" spans="1:13" ht="12.75">
      <c r="A12" s="1" t="s">
        <v>4</v>
      </c>
      <c r="B12" s="1" t="s">
        <v>5</v>
      </c>
      <c r="C12" s="1" t="s">
        <v>30</v>
      </c>
      <c r="D12" s="51">
        <f>VLOOKUP(A12&amp;B12,'Итог.'!$Q$6:$T$108,3,FALSE)</f>
        <v>21</v>
      </c>
      <c r="E12" s="20">
        <v>4</v>
      </c>
      <c r="F12" s="38">
        <f>VLOOKUP(E12,баллы!$A$2:$B$41,2,FALSE)</f>
        <v>10</v>
      </c>
      <c r="G12" s="22">
        <f t="shared" si="0"/>
        <v>19.022570511507205</v>
      </c>
      <c r="L12" s="72" t="str">
        <f t="shared" si="1"/>
        <v>ГиндинаОксана</v>
      </c>
      <c r="M12" s="73">
        <f t="shared" si="2"/>
        <v>19.022570511507205</v>
      </c>
    </row>
    <row r="13" spans="1:13" ht="12.75">
      <c r="A13" s="1" t="s">
        <v>12</v>
      </c>
      <c r="B13" s="1" t="s">
        <v>13</v>
      </c>
      <c r="C13" s="1" t="s">
        <v>57</v>
      </c>
      <c r="D13" s="51">
        <f>VLOOKUP(A13&amp;B13,'Итог.'!$Q$6:$T$108,3,FALSE)</f>
        <v>6</v>
      </c>
      <c r="E13" s="20">
        <v>5</v>
      </c>
      <c r="F13" s="38">
        <f>VLOOKUP(E13,баллы!$A$2:$B$41,2,FALSE)</f>
        <v>7</v>
      </c>
      <c r="G13" s="22">
        <f t="shared" si="0"/>
        <v>13.315799358055044</v>
      </c>
      <c r="L13" s="72" t="str">
        <f t="shared" si="1"/>
        <v>МасловаНаталия</v>
      </c>
      <c r="M13" s="73">
        <f t="shared" si="2"/>
        <v>13.315799358055044</v>
      </c>
    </row>
    <row r="14" spans="1:13" ht="12.75">
      <c r="A14" s="1" t="s">
        <v>10</v>
      </c>
      <c r="B14" s="1" t="s">
        <v>11</v>
      </c>
      <c r="C14" s="1" t="s">
        <v>29</v>
      </c>
      <c r="D14" s="51">
        <f>VLOOKUP(A14&amp;B14,'Итог.'!$Q$6:$T$108,3,FALSE)</f>
        <v>28.967391304347824</v>
      </c>
      <c r="E14" s="20">
        <v>6</v>
      </c>
      <c r="F14" s="38">
        <f>VLOOKUP(E14,баллы!$A$2:$B$41,2,FALSE)</f>
        <v>5</v>
      </c>
      <c r="G14" s="22">
        <f t="shared" si="0"/>
        <v>9.511285255753602</v>
      </c>
      <c r="L14" s="72" t="str">
        <f t="shared" si="1"/>
        <v>ФеколкинаЕлена</v>
      </c>
      <c r="M14" s="73">
        <f t="shared" si="2"/>
        <v>9.511285255753602</v>
      </c>
    </row>
    <row r="15" spans="1:13" ht="12.75">
      <c r="A15" s="1" t="s">
        <v>8</v>
      </c>
      <c r="B15" s="1" t="s">
        <v>9</v>
      </c>
      <c r="C15" s="1" t="s">
        <v>27</v>
      </c>
      <c r="D15" s="51">
        <f>VLOOKUP(A15&amp;B15,'Итог.'!$Q$6:$T$108,3,FALSE)</f>
        <v>40.55434782608696</v>
      </c>
      <c r="E15" s="20">
        <v>7</v>
      </c>
      <c r="F15" s="38">
        <f>VLOOKUP(E15,баллы!$A$2:$B$41,2,FALSE)</f>
        <v>4</v>
      </c>
      <c r="G15" s="22">
        <f t="shared" si="0"/>
        <v>7.609028204602882</v>
      </c>
      <c r="L15" s="72" t="str">
        <f t="shared" si="1"/>
        <v>БабийАнжелика</v>
      </c>
      <c r="M15" s="73">
        <f t="shared" si="2"/>
        <v>7.609028204602882</v>
      </c>
    </row>
    <row r="16" spans="1:13" ht="12.75">
      <c r="A16" s="1" t="s">
        <v>58</v>
      </c>
      <c r="B16" s="1" t="s">
        <v>17</v>
      </c>
      <c r="C16" s="1" t="s">
        <v>27</v>
      </c>
      <c r="D16" s="51">
        <f>VLOOKUP(A16&amp;B16,'Итог.'!$Q$6:$T$108,3,FALSE)</f>
        <v>0</v>
      </c>
      <c r="E16" s="20">
        <v>8</v>
      </c>
      <c r="F16" s="38">
        <f>VLOOKUP(E16,баллы!$A$2:$B$41,2,FALSE)</f>
        <v>3</v>
      </c>
      <c r="G16" s="22">
        <f t="shared" si="0"/>
        <v>5.706771153452161</v>
      </c>
      <c r="L16" s="72" t="str">
        <f t="shared" si="1"/>
        <v>ФадинаОльга</v>
      </c>
      <c r="M16" s="73">
        <f t="shared" si="2"/>
        <v>5.706771153452161</v>
      </c>
    </row>
    <row r="17" spans="1:13" ht="12.75">
      <c r="A17" s="1" t="s">
        <v>59</v>
      </c>
      <c r="B17" s="1" t="s">
        <v>47</v>
      </c>
      <c r="C17" s="1" t="s">
        <v>60</v>
      </c>
      <c r="D17" s="51">
        <f>VLOOKUP(A17&amp;B17,'Итог.'!$Q$6:$T$108,3,FALSE)</f>
        <v>0</v>
      </c>
      <c r="E17" s="20">
        <v>9</v>
      </c>
      <c r="F17" s="38">
        <f>VLOOKUP(E17,баллы!$A$2:$B$41,2,FALSE)</f>
        <v>2</v>
      </c>
      <c r="G17" s="22">
        <f t="shared" si="0"/>
        <v>3.804514102301441</v>
      </c>
      <c r="L17" s="72" t="str">
        <f t="shared" si="1"/>
        <v>ВовкАнастасия</v>
      </c>
      <c r="M17" s="73">
        <f t="shared" si="2"/>
        <v>3.804514102301441</v>
      </c>
    </row>
    <row r="18" spans="1:13" ht="12.75">
      <c r="A18" s="1" t="s">
        <v>61</v>
      </c>
      <c r="B18" s="1" t="s">
        <v>5</v>
      </c>
      <c r="C18" s="1" t="s">
        <v>27</v>
      </c>
      <c r="D18" s="51">
        <f>VLOOKUP(A18&amp;B18,'Итог.'!$Q$6:$T$108,3,FALSE)</f>
        <v>0</v>
      </c>
      <c r="E18" s="20">
        <v>10</v>
      </c>
      <c r="F18" s="38">
        <f>VLOOKUP(E18,баллы!$A$2:$B$41,2,FALSE)</f>
        <v>2</v>
      </c>
      <c r="G18" s="22">
        <f t="shared" si="0"/>
        <v>3.804514102301441</v>
      </c>
      <c r="L18" s="72" t="str">
        <f t="shared" si="1"/>
        <v>СтрогетскаяОксана</v>
      </c>
      <c r="M18" s="73">
        <f t="shared" si="2"/>
        <v>3.804514102301441</v>
      </c>
    </row>
    <row r="19" spans="1:13" ht="12.75">
      <c r="A19" s="1" t="s">
        <v>62</v>
      </c>
      <c r="B19" s="1" t="s">
        <v>63</v>
      </c>
      <c r="C19" s="1" t="s">
        <v>64</v>
      </c>
      <c r="D19" s="51">
        <f>VLOOKUP(A19&amp;B19,'Итог.'!$Q$6:$T$108,3,FALSE)</f>
        <v>0</v>
      </c>
      <c r="E19" s="20">
        <v>11</v>
      </c>
      <c r="F19" s="38">
        <f>VLOOKUP(E19,баллы!$A$2:$B$41,2,FALSE)</f>
        <v>1</v>
      </c>
      <c r="G19" s="22">
        <f t="shared" si="0"/>
        <v>1.9022570511507204</v>
      </c>
      <c r="L19" s="72" t="str">
        <f t="shared" si="1"/>
        <v>ЯкутинаВалерия</v>
      </c>
      <c r="M19" s="73">
        <f t="shared" si="2"/>
        <v>1.9022570511507204</v>
      </c>
    </row>
    <row r="20" spans="1:13" ht="12.75">
      <c r="A20" s="1" t="s">
        <v>65</v>
      </c>
      <c r="B20" s="1" t="s">
        <v>21</v>
      </c>
      <c r="C20" s="1" t="s">
        <v>28</v>
      </c>
      <c r="D20" s="51">
        <f>VLOOKUP(A20&amp;B20,'Итог.'!$Q$6:$T$108,3,FALSE)</f>
        <v>0</v>
      </c>
      <c r="E20" s="20">
        <v>12</v>
      </c>
      <c r="F20" s="38">
        <f>VLOOKUP(E20,баллы!$A$2:$B$41,2,FALSE)</f>
        <v>1</v>
      </c>
      <c r="G20" s="22">
        <f t="shared" si="0"/>
        <v>1.9022570511507204</v>
      </c>
      <c r="L20" s="72" t="str">
        <f t="shared" si="1"/>
        <v>СурмачЕкатерина</v>
      </c>
      <c r="M20" s="73">
        <f t="shared" si="2"/>
        <v>1.9022570511507204</v>
      </c>
    </row>
    <row r="21" spans="1:13" ht="12.75">
      <c r="A21" s="1" t="s">
        <v>20</v>
      </c>
      <c r="B21" s="1" t="s">
        <v>21</v>
      </c>
      <c r="C21" s="1" t="s">
        <v>27</v>
      </c>
      <c r="D21" s="51">
        <f>VLOOKUP(A21&amp;B21,'Итог.'!$Q$6:$T$108,3,FALSE)</f>
        <v>1.5</v>
      </c>
      <c r="E21" s="20">
        <v>13</v>
      </c>
      <c r="F21" s="38">
        <f>VLOOKUP(E21,баллы!$A$2:$B$41,2,FALSE)</f>
        <v>1</v>
      </c>
      <c r="G21" s="22">
        <f t="shared" si="0"/>
        <v>1.9022570511507204</v>
      </c>
      <c r="L21" s="72" t="str">
        <f t="shared" si="1"/>
        <v>РомановаЕкатерина</v>
      </c>
      <c r="M21" s="73">
        <f t="shared" si="2"/>
        <v>1.9022570511507204</v>
      </c>
    </row>
    <row r="22" spans="1:13" ht="12.75">
      <c r="A22" s="1" t="s">
        <v>16</v>
      </c>
      <c r="B22" s="1" t="s">
        <v>17</v>
      </c>
      <c r="C22" s="1" t="s">
        <v>28</v>
      </c>
      <c r="D22" s="51">
        <f>VLOOKUP(A22&amp;B22,'Итог.'!$Q$6:$T$108,3,FALSE)</f>
        <v>3</v>
      </c>
      <c r="E22" s="20">
        <v>14</v>
      </c>
      <c r="F22" s="38">
        <f>VLOOKUP(E22,баллы!$A$2:$B$41,2,FALSE)</f>
        <v>1</v>
      </c>
      <c r="G22" s="22">
        <f t="shared" si="0"/>
        <v>1.9022570511507204</v>
      </c>
      <c r="L22" s="72" t="str">
        <f t="shared" si="1"/>
        <v>БарковаОльга</v>
      </c>
      <c r="M22" s="73">
        <f t="shared" si="2"/>
        <v>1.9022570511507204</v>
      </c>
    </row>
    <row r="23" spans="1:13" ht="12.75">
      <c r="A23" s="1" t="s">
        <v>66</v>
      </c>
      <c r="B23" s="1" t="s">
        <v>17</v>
      </c>
      <c r="C23" s="1" t="s">
        <v>27</v>
      </c>
      <c r="D23" s="51">
        <f>VLOOKUP(A23&amp;B23,'Итог.'!$Q$6:$T$108,3,FALSE)</f>
        <v>0</v>
      </c>
      <c r="E23" s="20">
        <v>15</v>
      </c>
      <c r="F23" s="38">
        <f>VLOOKUP(E23,баллы!$A$2:$B$41,2,FALSE)</f>
        <v>1</v>
      </c>
      <c r="G23" s="22">
        <f t="shared" si="0"/>
        <v>1.9022570511507204</v>
      </c>
      <c r="L23" s="72" t="str">
        <f t="shared" si="1"/>
        <v>КоробковаОльга</v>
      </c>
      <c r="M23" s="73">
        <f t="shared" si="2"/>
        <v>1.9022570511507204</v>
      </c>
    </row>
    <row r="24" spans="1:13" ht="12.75">
      <c r="A24" s="5"/>
      <c r="B24" s="1"/>
      <c r="C24" s="6"/>
      <c r="D24" s="20"/>
      <c r="E24" s="46"/>
      <c r="F24" s="38"/>
      <c r="G24" s="22"/>
      <c r="L24" s="72">
        <f t="shared" si="1"/>
      </c>
      <c r="M24" s="73">
        <f t="shared" si="2"/>
        <v>0</v>
      </c>
    </row>
    <row r="25" spans="1:13" ht="12.75">
      <c r="A25" s="5"/>
      <c r="B25" s="1"/>
      <c r="C25" s="6"/>
      <c r="D25" s="20"/>
      <c r="E25" s="46"/>
      <c r="F25" s="38"/>
      <c r="G25" s="22"/>
      <c r="L25" s="72">
        <f t="shared" si="1"/>
      </c>
      <c r="M25" s="73">
        <f t="shared" si="2"/>
        <v>0</v>
      </c>
    </row>
    <row r="26" spans="1:13" ht="12.75">
      <c r="A26" s="5"/>
      <c r="B26" s="1"/>
      <c r="C26" s="7"/>
      <c r="D26" s="20"/>
      <c r="E26" s="46"/>
      <c r="F26" s="38"/>
      <c r="G26" s="22"/>
      <c r="L26" s="72">
        <f t="shared" si="1"/>
      </c>
      <c r="M26" s="73">
        <f t="shared" si="2"/>
        <v>0</v>
      </c>
    </row>
    <row r="27" spans="1:13" ht="12.75">
      <c r="A27" s="5"/>
      <c r="B27" s="1"/>
      <c r="C27" s="7"/>
      <c r="D27" s="20"/>
      <c r="E27" s="46"/>
      <c r="F27" s="38"/>
      <c r="G27" s="22"/>
      <c r="L27" s="72">
        <f t="shared" si="1"/>
      </c>
      <c r="M27" s="73">
        <f t="shared" si="2"/>
        <v>0</v>
      </c>
    </row>
    <row r="28" spans="1:13" ht="12.75">
      <c r="A28" s="5"/>
      <c r="B28" s="1"/>
      <c r="C28" s="7"/>
      <c r="D28" s="20"/>
      <c r="E28" s="46"/>
      <c r="F28" s="77"/>
      <c r="G28" s="22"/>
      <c r="L28" s="72">
        <f t="shared" si="1"/>
      </c>
      <c r="M28" s="73">
        <f t="shared" si="2"/>
        <v>0</v>
      </c>
    </row>
    <row r="29" spans="6:13" ht="12.75">
      <c r="F29" s="8"/>
      <c r="L29" s="72">
        <f t="shared" si="1"/>
      </c>
      <c r="M29" s="73">
        <f t="shared" si="2"/>
        <v>0</v>
      </c>
    </row>
    <row r="30" spans="6:13" ht="12.75" customHeight="1">
      <c r="F30" s="8"/>
      <c r="L30" s="72">
        <f t="shared" si="1"/>
      </c>
      <c r="M30" s="73">
        <f t="shared" si="2"/>
        <v>0</v>
      </c>
    </row>
    <row r="31" spans="6:13" ht="12.75">
      <c r="F31" s="8"/>
      <c r="L31" s="72">
        <f t="shared" si="1"/>
      </c>
      <c r="M31" s="73">
        <f t="shared" si="2"/>
        <v>0</v>
      </c>
    </row>
    <row r="32" spans="6:13" ht="12.75">
      <c r="F32" s="8"/>
      <c r="L32" s="72">
        <f t="shared" si="1"/>
      </c>
      <c r="M32" s="73">
        <f t="shared" si="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76</v>
      </c>
      <c r="B1" s="28"/>
    </row>
    <row r="2" spans="1:2" ht="13.5" thickBot="1">
      <c r="A2" s="29" t="s">
        <v>40</v>
      </c>
      <c r="B2" s="30"/>
    </row>
    <row r="3" spans="1:2" ht="25.5">
      <c r="A3" s="9" t="s">
        <v>53</v>
      </c>
      <c r="B3" s="25">
        <v>100</v>
      </c>
    </row>
    <row r="4" spans="1:2" ht="25.5">
      <c r="A4" s="41" t="s">
        <v>51</v>
      </c>
      <c r="B4" s="44">
        <f>'Итог.'!T37</f>
        <v>500.9427638669909</v>
      </c>
    </row>
    <row r="5" spans="1:2" ht="38.25">
      <c r="A5" s="40" t="s">
        <v>52</v>
      </c>
      <c r="B5" s="64">
        <f>SUM(D9:D50)</f>
        <v>346.65297448847804</v>
      </c>
    </row>
    <row r="6" spans="1:10" ht="13.5" thickBot="1">
      <c r="A6" s="10" t="s">
        <v>24</v>
      </c>
      <c r="B6" s="65">
        <f>B5/B4</f>
        <v>0.6920011615948214</v>
      </c>
      <c r="J6" s="4"/>
    </row>
    <row r="7" ht="13.5" thickBot="1">
      <c r="J7" s="4"/>
    </row>
    <row r="8" spans="1:13" s="3" customFormat="1" ht="27" customHeight="1" thickBot="1">
      <c r="A8" s="16" t="s">
        <v>25</v>
      </c>
      <c r="B8" s="17" t="s">
        <v>26</v>
      </c>
      <c r="C8" s="47" t="s">
        <v>31</v>
      </c>
      <c r="D8" s="37" t="s">
        <v>44</v>
      </c>
      <c r="E8" s="18" t="s">
        <v>35</v>
      </c>
      <c r="F8" s="18" t="s">
        <v>36</v>
      </c>
      <c r="G8" s="19" t="s">
        <v>23</v>
      </c>
      <c r="I8" s="8"/>
      <c r="L8" s="71" t="s">
        <v>74</v>
      </c>
      <c r="M8" s="71"/>
    </row>
    <row r="9" spans="1:13" ht="12.75">
      <c r="A9" s="80" t="s">
        <v>0</v>
      </c>
      <c r="B9" s="80" t="s">
        <v>1</v>
      </c>
      <c r="C9" s="1" t="s">
        <v>27</v>
      </c>
      <c r="D9" s="81">
        <f>VLOOKUP(A9&amp;B9,'Итог.'!$Q$6:$T$108,4,FALSE)</f>
        <v>120.8711448414289</v>
      </c>
      <c r="E9" s="52">
        <v>1</v>
      </c>
      <c r="F9" s="38">
        <f>VLOOKUP(E9,баллы!$A$2:$B$41,2,FALSE)</f>
        <v>25</v>
      </c>
      <c r="G9" s="21">
        <f aca="true" t="shared" si="0" ref="G9:G23">F9*(1+$B$6)*$B$3/100</f>
        <v>42.30002903987053</v>
      </c>
      <c r="L9" s="72" t="str">
        <f aca="true" t="shared" si="1" ref="L9:L27">A9&amp;B9</f>
        <v>СеменоваПолина</v>
      </c>
      <c r="M9" s="73">
        <f aca="true" t="shared" si="2" ref="M9:M27">G9</f>
        <v>42.30002903987053</v>
      </c>
    </row>
    <row r="10" spans="1:13" ht="12.75">
      <c r="A10" s="80" t="s">
        <v>6</v>
      </c>
      <c r="B10" s="80" t="s">
        <v>7</v>
      </c>
      <c r="C10" s="1" t="s">
        <v>32</v>
      </c>
      <c r="D10" s="81">
        <f>VLOOKUP(A10&amp;B10,'Итог.'!$Q$6:$T$108,4,FALSE)</f>
        <v>52.365294368284</v>
      </c>
      <c r="E10" s="20">
        <v>2</v>
      </c>
      <c r="F10" s="38">
        <f>VLOOKUP(E10,баллы!$A$2:$B$41,2,FALSE)</f>
        <v>19</v>
      </c>
      <c r="G10" s="22">
        <f t="shared" si="0"/>
        <v>32.14802207030161</v>
      </c>
      <c r="L10" s="72" t="str">
        <f t="shared" si="1"/>
        <v>ИсаеваЮлия</v>
      </c>
      <c r="M10" s="73">
        <f t="shared" si="2"/>
        <v>32.14802207030161</v>
      </c>
    </row>
    <row r="11" spans="1:13" ht="12.75">
      <c r="A11" s="80" t="s">
        <v>2</v>
      </c>
      <c r="B11" s="80" t="s">
        <v>3</v>
      </c>
      <c r="C11" s="1" t="s">
        <v>27</v>
      </c>
      <c r="D11" s="81">
        <f>VLOOKUP(A11&amp;B11,'Итог.'!$Q$6:$T$108,4,FALSE)</f>
        <v>123.28468714833322</v>
      </c>
      <c r="E11" s="20">
        <v>3</v>
      </c>
      <c r="F11" s="38">
        <f>VLOOKUP(E11,баллы!$A$2:$B$41,2,FALSE)</f>
        <v>14</v>
      </c>
      <c r="G11" s="22">
        <f t="shared" si="0"/>
        <v>23.6880162623275</v>
      </c>
      <c r="L11" s="72" t="str">
        <f t="shared" si="1"/>
        <v>ЗеленоваНадежда</v>
      </c>
      <c r="M11" s="73">
        <f t="shared" si="2"/>
        <v>23.6880162623275</v>
      </c>
    </row>
    <row r="12" spans="1:13" ht="12.75">
      <c r="A12" s="80" t="s">
        <v>12</v>
      </c>
      <c r="B12" s="80" t="s">
        <v>13</v>
      </c>
      <c r="C12" s="1" t="s">
        <v>57</v>
      </c>
      <c r="D12" s="81">
        <f>VLOOKUP(A12&amp;B12,'Итог.'!$Q$6:$T$108,4,FALSE)</f>
        <v>19.315799358055045</v>
      </c>
      <c r="E12" s="20">
        <v>4</v>
      </c>
      <c r="F12" s="38">
        <f>VLOOKUP(E12,баллы!$A$2:$B$41,2,FALSE)</f>
        <v>10</v>
      </c>
      <c r="G12" s="22">
        <f t="shared" si="0"/>
        <v>16.920011615948212</v>
      </c>
      <c r="L12" s="72" t="str">
        <f t="shared" si="1"/>
        <v>МасловаНаталия</v>
      </c>
      <c r="M12" s="73">
        <f t="shared" si="2"/>
        <v>16.920011615948212</v>
      </c>
    </row>
    <row r="13" spans="1:13" ht="12.75">
      <c r="A13" s="82" t="s">
        <v>20</v>
      </c>
      <c r="B13" s="82" t="s">
        <v>21</v>
      </c>
      <c r="C13" s="1" t="s">
        <v>27</v>
      </c>
      <c r="D13" s="81">
        <f>VLOOKUP(A13&amp;B13,'Итог.'!$Q$6:$T$108,4,FALSE)</f>
        <v>3.4022570511507206</v>
      </c>
      <c r="E13" s="20">
        <v>5</v>
      </c>
      <c r="F13" s="38">
        <f>VLOOKUP(E13,баллы!$A$2:$B$41,2,FALSE)</f>
        <v>7</v>
      </c>
      <c r="G13" s="22">
        <f t="shared" si="0"/>
        <v>11.84400813116375</v>
      </c>
      <c r="L13" s="72" t="str">
        <f t="shared" si="1"/>
        <v>РомановаЕкатерина</v>
      </c>
      <c r="M13" s="73">
        <f t="shared" si="2"/>
        <v>11.84400813116375</v>
      </c>
    </row>
    <row r="14" spans="1:13" ht="12.75">
      <c r="A14" s="80" t="s">
        <v>16</v>
      </c>
      <c r="B14" s="80" t="s">
        <v>17</v>
      </c>
      <c r="C14" s="1" t="s">
        <v>28</v>
      </c>
      <c r="D14" s="81">
        <f>VLOOKUP(A14&amp;B14,'Итог.'!$Q$6:$T$108,4,FALSE)</f>
        <v>4.902257051150721</v>
      </c>
      <c r="E14" s="20">
        <v>6</v>
      </c>
      <c r="F14" s="38">
        <f>VLOOKUP(E14,баллы!$A$2:$B$41,2,FALSE)</f>
        <v>5</v>
      </c>
      <c r="G14" s="22">
        <f t="shared" si="0"/>
        <v>8.460005807974106</v>
      </c>
      <c r="L14" s="72" t="str">
        <f t="shared" si="1"/>
        <v>БарковаОльга</v>
      </c>
      <c r="M14" s="73">
        <f t="shared" si="2"/>
        <v>8.460005807974106</v>
      </c>
    </row>
    <row r="15" spans="1:13" ht="12.75">
      <c r="A15" s="80" t="s">
        <v>62</v>
      </c>
      <c r="B15" s="80" t="s">
        <v>63</v>
      </c>
      <c r="C15" s="1" t="s">
        <v>64</v>
      </c>
      <c r="D15" s="81">
        <f>VLOOKUP(A15&amp;B15,'Итог.'!$Q$6:$T$108,4,FALSE)</f>
        <v>1.9022570511507204</v>
      </c>
      <c r="E15" s="20">
        <v>7</v>
      </c>
      <c r="F15" s="38">
        <f>VLOOKUP(E15,баллы!$A$2:$B$41,2,FALSE)</f>
        <v>4</v>
      </c>
      <c r="G15" s="22">
        <f t="shared" si="0"/>
        <v>6.768004646379286</v>
      </c>
      <c r="L15" s="72" t="str">
        <f t="shared" si="1"/>
        <v>ЯкутинаВалерия</v>
      </c>
      <c r="M15" s="73">
        <f t="shared" si="2"/>
        <v>6.768004646379286</v>
      </c>
    </row>
    <row r="16" spans="1:13" ht="12.75">
      <c r="A16" s="80" t="s">
        <v>58</v>
      </c>
      <c r="B16" s="80" t="s">
        <v>17</v>
      </c>
      <c r="C16" s="1" t="s">
        <v>27</v>
      </c>
      <c r="D16" s="81">
        <f>VLOOKUP(A16&amp;B16,'Итог.'!$Q$6:$T$108,4,FALSE)</f>
        <v>5.706771153452161</v>
      </c>
      <c r="E16" s="20">
        <v>8</v>
      </c>
      <c r="F16" s="38">
        <f>VLOOKUP(E16,баллы!$A$2:$B$41,2,FALSE)</f>
        <v>3</v>
      </c>
      <c r="G16" s="22">
        <f t="shared" si="0"/>
        <v>5.076003484784464</v>
      </c>
      <c r="L16" s="72" t="str">
        <f t="shared" si="1"/>
        <v>ФадинаОльга</v>
      </c>
      <c r="M16" s="73">
        <f t="shared" si="2"/>
        <v>5.076003484784464</v>
      </c>
    </row>
    <row r="17" spans="1:13" ht="12.75">
      <c r="A17" s="80" t="s">
        <v>61</v>
      </c>
      <c r="B17" s="80" t="s">
        <v>5</v>
      </c>
      <c r="C17" s="1" t="s">
        <v>77</v>
      </c>
      <c r="D17" s="81">
        <f>VLOOKUP(A17&amp;B17,'Итог.'!$Q$6:$T$108,4,FALSE)</f>
        <v>3.804514102301441</v>
      </c>
      <c r="E17" s="20">
        <v>9</v>
      </c>
      <c r="F17" s="38">
        <f>VLOOKUP(E17,баллы!$A$2:$B$41,2,FALSE)</f>
        <v>2</v>
      </c>
      <c r="G17" s="22">
        <f t="shared" si="0"/>
        <v>3.384002323189643</v>
      </c>
      <c r="L17" s="72" t="str">
        <f t="shared" si="1"/>
        <v>СтрогетскаяОксана</v>
      </c>
      <c r="M17" s="73">
        <f t="shared" si="2"/>
        <v>3.384002323189643</v>
      </c>
    </row>
    <row r="18" spans="1:13" ht="12.75">
      <c r="A18" s="80" t="s">
        <v>46</v>
      </c>
      <c r="B18" s="80" t="s">
        <v>47</v>
      </c>
      <c r="C18" s="1" t="s">
        <v>27</v>
      </c>
      <c r="D18" s="81">
        <f>VLOOKUP(A18&amp;B18,'Итог.'!$Q$6:$T$108,4,FALSE)</f>
        <v>4.293478260869565</v>
      </c>
      <c r="E18" s="20">
        <v>10</v>
      </c>
      <c r="F18" s="38">
        <f>VLOOKUP(E18,баллы!$A$2:$B$41,2,FALSE)</f>
        <v>2</v>
      </c>
      <c r="G18" s="22">
        <f t="shared" si="0"/>
        <v>3.384002323189643</v>
      </c>
      <c r="L18" s="72" t="str">
        <f t="shared" si="1"/>
        <v>КрутенюкАнастасия</v>
      </c>
      <c r="M18" s="73">
        <f t="shared" si="2"/>
        <v>3.384002323189643</v>
      </c>
    </row>
    <row r="19" spans="1:13" ht="12.75">
      <c r="A19" s="80" t="s">
        <v>66</v>
      </c>
      <c r="B19" s="80" t="s">
        <v>17</v>
      </c>
      <c r="C19" s="1" t="s">
        <v>27</v>
      </c>
      <c r="D19" s="81">
        <f>VLOOKUP(A19&amp;B19,'Итог.'!$Q$6:$T$108,4,FALSE)</f>
        <v>1.9022570511507204</v>
      </c>
      <c r="E19" s="20">
        <v>11</v>
      </c>
      <c r="F19" s="38">
        <f>VLOOKUP(E19,баллы!$A$2:$B$41,2,FALSE)</f>
        <v>1</v>
      </c>
      <c r="G19" s="22">
        <f t="shared" si="0"/>
        <v>1.6920011615948214</v>
      </c>
      <c r="L19" s="72" t="str">
        <f t="shared" si="1"/>
        <v>КоробковаОльга</v>
      </c>
      <c r="M19" s="73">
        <f t="shared" si="2"/>
        <v>1.6920011615948214</v>
      </c>
    </row>
    <row r="20" spans="1:13" ht="12.75">
      <c r="A20" s="80" t="s">
        <v>78</v>
      </c>
      <c r="B20" s="80" t="s">
        <v>15</v>
      </c>
      <c r="C20" s="1" t="s">
        <v>27</v>
      </c>
      <c r="D20" s="81">
        <v>0</v>
      </c>
      <c r="E20" s="20">
        <v>12</v>
      </c>
      <c r="F20" s="38">
        <f>VLOOKUP(E20,баллы!$A$2:$B$41,2,FALSE)</f>
        <v>1</v>
      </c>
      <c r="G20" s="22">
        <f t="shared" si="0"/>
        <v>1.6920011615948214</v>
      </c>
      <c r="L20" s="72" t="str">
        <f t="shared" si="1"/>
        <v>РабчунМария</v>
      </c>
      <c r="M20" s="73">
        <f t="shared" si="2"/>
        <v>1.6920011615948214</v>
      </c>
    </row>
    <row r="21" spans="1:13" ht="12.75">
      <c r="A21" s="84" t="s">
        <v>65</v>
      </c>
      <c r="B21" s="84" t="s">
        <v>21</v>
      </c>
      <c r="C21" s="1" t="s">
        <v>28</v>
      </c>
      <c r="D21" s="81">
        <f>VLOOKUP(A21&amp;B21,'Итог.'!$Q$6:$T$108,4,FALSE)</f>
        <v>1.9022570511507204</v>
      </c>
      <c r="E21" s="20">
        <v>13</v>
      </c>
      <c r="F21" s="38">
        <f>VLOOKUP(E21,баллы!$A$2:$B$41,2,FALSE)</f>
        <v>1</v>
      </c>
      <c r="G21" s="22">
        <f t="shared" si="0"/>
        <v>1.6920011615948214</v>
      </c>
      <c r="L21" s="72" t="str">
        <f t="shared" si="1"/>
        <v>СурмачЕкатерина</v>
      </c>
      <c r="M21" s="73">
        <f t="shared" si="2"/>
        <v>1.6920011615948214</v>
      </c>
    </row>
    <row r="22" spans="1:13" ht="12.75">
      <c r="A22" s="85" t="s">
        <v>18</v>
      </c>
      <c r="B22" s="85" t="s">
        <v>19</v>
      </c>
      <c r="C22" s="1" t="s">
        <v>22</v>
      </c>
      <c r="D22" s="81">
        <f>VLOOKUP(A22&amp;B22,'Итог.'!$Q$6:$T$108,4,FALSE)</f>
        <v>3</v>
      </c>
      <c r="E22" s="20">
        <v>14</v>
      </c>
      <c r="F22" s="38">
        <f>VLOOKUP(E22,баллы!$A$2:$B$41,2,FALSE)</f>
        <v>1</v>
      </c>
      <c r="G22" s="22">
        <f t="shared" si="0"/>
        <v>1.6920011615948214</v>
      </c>
      <c r="L22" s="72" t="str">
        <f t="shared" si="1"/>
        <v>УвароваАнтонина</v>
      </c>
      <c r="M22" s="73">
        <f t="shared" si="2"/>
        <v>1.6920011615948214</v>
      </c>
    </row>
    <row r="23" spans="1:13" ht="12.75">
      <c r="A23" s="2" t="s">
        <v>79</v>
      </c>
      <c r="B23" s="2" t="s">
        <v>11</v>
      </c>
      <c r="C23" s="1" t="s">
        <v>27</v>
      </c>
      <c r="D23" s="81">
        <v>0</v>
      </c>
      <c r="E23" s="20">
        <v>15</v>
      </c>
      <c r="F23" s="38">
        <f>VLOOKUP(E23,баллы!$A$2:$B$41,2,FALSE)</f>
        <v>1</v>
      </c>
      <c r="G23" s="22">
        <f t="shared" si="0"/>
        <v>1.6920011615948214</v>
      </c>
      <c r="L23" s="72" t="str">
        <f t="shared" si="1"/>
        <v>ПросолуповаЕлена</v>
      </c>
      <c r="M23" s="73">
        <f t="shared" si="2"/>
        <v>1.6920011615948214</v>
      </c>
    </row>
    <row r="24" spans="1:13" ht="12.75">
      <c r="A24" s="80"/>
      <c r="B24" s="80"/>
      <c r="C24" s="1"/>
      <c r="D24" s="81"/>
      <c r="E24" s="20"/>
      <c r="F24" s="38"/>
      <c r="G24" s="22"/>
      <c r="L24" s="72">
        <f t="shared" si="1"/>
      </c>
      <c r="M24" s="73">
        <f t="shared" si="2"/>
        <v>0</v>
      </c>
    </row>
    <row r="25" spans="1:13" ht="12.75">
      <c r="A25" s="80"/>
      <c r="B25" s="80"/>
      <c r="C25" s="1"/>
      <c r="D25" s="81"/>
      <c r="E25" s="20"/>
      <c r="F25" s="38"/>
      <c r="G25" s="22"/>
      <c r="L25" s="72">
        <f t="shared" si="1"/>
      </c>
      <c r="M25" s="73">
        <f t="shared" si="2"/>
        <v>0</v>
      </c>
    </row>
    <row r="26" spans="1:13" ht="12.75">
      <c r="A26" s="80"/>
      <c r="B26" s="80"/>
      <c r="C26" s="1"/>
      <c r="D26" s="81"/>
      <c r="E26" s="20"/>
      <c r="F26" s="38"/>
      <c r="G26" s="22"/>
      <c r="L26" s="72">
        <f t="shared" si="1"/>
      </c>
      <c r="M26" s="73">
        <f t="shared" si="2"/>
        <v>0</v>
      </c>
    </row>
    <row r="27" spans="1:13" ht="12.75">
      <c r="A27" s="83"/>
      <c r="B27" s="83"/>
      <c r="C27" s="1"/>
      <c r="D27" s="81"/>
      <c r="E27" s="20"/>
      <c r="F27" s="38"/>
      <c r="G27" s="22"/>
      <c r="L27" s="72">
        <f t="shared" si="1"/>
      </c>
      <c r="M27" s="73">
        <f t="shared" si="2"/>
        <v>0</v>
      </c>
    </row>
    <row r="28" spans="1:13" ht="12.75">
      <c r="A28" s="5"/>
      <c r="B28" s="1"/>
      <c r="C28" s="6"/>
      <c r="D28" s="81"/>
      <c r="E28" s="20"/>
      <c r="F28" s="38"/>
      <c r="G28" s="22"/>
      <c r="L28" s="72"/>
      <c r="M28" s="73"/>
    </row>
    <row r="29" spans="1:13" ht="12.75">
      <c r="A29" s="5"/>
      <c r="B29" s="1"/>
      <c r="C29" s="7"/>
      <c r="D29" s="81"/>
      <c r="E29" s="20"/>
      <c r="F29" s="38"/>
      <c r="G29" s="22"/>
      <c r="L29" s="72"/>
      <c r="M29" s="73"/>
    </row>
    <row r="30" spans="1:13" ht="14.25" customHeight="1">
      <c r="A30" s="5"/>
      <c r="B30" s="1"/>
      <c r="C30" s="7"/>
      <c r="D30" s="81"/>
      <c r="E30" s="20"/>
      <c r="F30" s="38"/>
      <c r="G30" s="22"/>
      <c r="L30" s="72"/>
      <c r="M30" s="73"/>
    </row>
    <row r="31" spans="1:13" ht="12.75">
      <c r="A31" s="5"/>
      <c r="B31" s="1"/>
      <c r="C31" s="7"/>
      <c r="D31" s="81"/>
      <c r="E31" s="20"/>
      <c r="F31" s="38"/>
      <c r="G31" s="22"/>
      <c r="L31" s="72"/>
      <c r="M31" s="73"/>
    </row>
    <row r="32" spans="1:13" ht="12.75">
      <c r="A32" s="5"/>
      <c r="B32" s="1"/>
      <c r="C32" s="7"/>
      <c r="D32" s="81"/>
      <c r="E32" s="20"/>
      <c r="F32" s="38"/>
      <c r="G32" s="22"/>
      <c r="L32" s="72"/>
      <c r="M32" s="7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90</v>
      </c>
      <c r="B1" s="28"/>
    </row>
    <row r="2" spans="1:2" ht="13.5" thickBot="1">
      <c r="A2" s="29" t="s">
        <v>40</v>
      </c>
      <c r="B2" s="30"/>
    </row>
    <row r="3" spans="1:2" ht="25.5">
      <c r="A3" s="9" t="s">
        <v>53</v>
      </c>
      <c r="B3" s="25">
        <v>150</v>
      </c>
    </row>
    <row r="4" spans="1:2" ht="25.5">
      <c r="A4" s="41" t="s">
        <v>51</v>
      </c>
      <c r="B4" s="44">
        <f>'Итог.'!U37</f>
        <v>592.8102794937288</v>
      </c>
    </row>
    <row r="5" spans="1:2" ht="38.25">
      <c r="A5" s="40" t="s">
        <v>52</v>
      </c>
      <c r="B5" s="64">
        <f>SUM(D9:D30)</f>
        <v>440.4195969844718</v>
      </c>
    </row>
    <row r="6" spans="1:10" ht="13.5" thickBot="1">
      <c r="A6" s="10" t="s">
        <v>24</v>
      </c>
      <c r="B6" s="65">
        <f>B5/B4</f>
        <v>0.7429351551740946</v>
      </c>
      <c r="J6" s="4"/>
    </row>
    <row r="7" ht="13.5" thickBot="1">
      <c r="J7" s="4"/>
    </row>
    <row r="8" spans="1:13" s="3" customFormat="1" ht="27" customHeight="1" thickBot="1">
      <c r="A8" s="16" t="s">
        <v>25</v>
      </c>
      <c r="B8" s="17" t="s">
        <v>26</v>
      </c>
      <c r="C8" s="47" t="s">
        <v>31</v>
      </c>
      <c r="D8" s="93" t="s">
        <v>44</v>
      </c>
      <c r="E8" s="94" t="s">
        <v>35</v>
      </c>
      <c r="F8" s="94" t="s">
        <v>36</v>
      </c>
      <c r="G8" s="19" t="s">
        <v>23</v>
      </c>
      <c r="I8" s="8"/>
      <c r="L8" s="71" t="s">
        <v>74</v>
      </c>
      <c r="M8" s="71"/>
    </row>
    <row r="9" spans="1:13" ht="12.75">
      <c r="A9" s="100" t="s">
        <v>0</v>
      </c>
      <c r="B9" s="80" t="s">
        <v>1</v>
      </c>
      <c r="C9" s="90" t="s">
        <v>82</v>
      </c>
      <c r="D9" s="95">
        <f>VLOOKUP(A9&amp;B9,'Итог.'!$Q$6:$U$115,5,FALSE)</f>
        <v>127.02828990943574</v>
      </c>
      <c r="E9" s="96">
        <v>2</v>
      </c>
      <c r="F9" s="38">
        <f>VLOOKUP(E9,баллы!$A$2:$B$41,2,FALSE)</f>
        <v>19</v>
      </c>
      <c r="G9" s="92">
        <f aca="true" t="shared" si="0" ref="G9:G20">F9*(1+$B$6)*$B$3/100</f>
        <v>49.673651922461694</v>
      </c>
      <c r="L9" s="72" t="str">
        <f aca="true" t="shared" si="1" ref="L9:L20">A9&amp;B9</f>
        <v>СеменоваПолина</v>
      </c>
      <c r="M9" s="73">
        <f aca="true" t="shared" si="2" ref="M9:M20">G9</f>
        <v>49.673651922461694</v>
      </c>
    </row>
    <row r="10" spans="1:13" ht="12.75">
      <c r="A10" s="100" t="s">
        <v>2</v>
      </c>
      <c r="B10" s="80" t="s">
        <v>3</v>
      </c>
      <c r="C10" s="90" t="s">
        <v>82</v>
      </c>
      <c r="D10" s="51">
        <f>VLOOKUP(A10&amp;B10,'Итог.'!$Q$6:$U$115,5,FALSE)</f>
        <v>123.2846871483332</v>
      </c>
      <c r="E10" s="88">
        <v>5</v>
      </c>
      <c r="F10" s="38">
        <f>VLOOKUP(E10,баллы!$A$2:$B$41,2,FALSE)</f>
        <v>7</v>
      </c>
      <c r="G10" s="92">
        <f t="shared" si="0"/>
        <v>18.30081912932799</v>
      </c>
      <c r="L10" s="72" t="str">
        <f t="shared" si="1"/>
        <v>ЗеленоваНадежда</v>
      </c>
      <c r="M10" s="73">
        <f t="shared" si="2"/>
        <v>18.30081912932799</v>
      </c>
    </row>
    <row r="11" spans="1:13" ht="12.75">
      <c r="A11" s="100" t="s">
        <v>6</v>
      </c>
      <c r="B11" s="80" t="s">
        <v>7</v>
      </c>
      <c r="C11" s="90" t="s">
        <v>82</v>
      </c>
      <c r="D11" s="51">
        <f>VLOOKUP(A11&amp;B11,'Итог.'!$Q$6:$U$115,5,FALSE)</f>
        <v>73.7796207864117</v>
      </c>
      <c r="E11" s="88">
        <v>6</v>
      </c>
      <c r="F11" s="38">
        <f>VLOOKUP(E11,баллы!$A$2:$B$41,2,FALSE)</f>
        <v>5</v>
      </c>
      <c r="G11" s="92">
        <f t="shared" si="0"/>
        <v>13.072013663805711</v>
      </c>
      <c r="L11" s="72" t="str">
        <f t="shared" si="1"/>
        <v>ИсаеваЮлия</v>
      </c>
      <c r="M11" s="73">
        <f t="shared" si="2"/>
        <v>13.072013663805711</v>
      </c>
    </row>
    <row r="12" spans="1:13" ht="12.75">
      <c r="A12" s="100" t="s">
        <v>8</v>
      </c>
      <c r="B12" s="80" t="s">
        <v>9</v>
      </c>
      <c r="C12" s="90" t="s">
        <v>82</v>
      </c>
      <c r="D12" s="51">
        <f>VLOOKUP(A12&amp;B12,'Итог.'!$Q$6:$U$115,5,FALSE)</f>
        <v>48.16337603068984</v>
      </c>
      <c r="E12" s="88">
        <v>9</v>
      </c>
      <c r="F12" s="38">
        <f>VLOOKUP(E12,баллы!$A$2:$B$41,2,FALSE)</f>
        <v>2</v>
      </c>
      <c r="G12" s="92">
        <f t="shared" si="0"/>
        <v>5.228805465522283</v>
      </c>
      <c r="L12" s="72" t="str">
        <f t="shared" si="1"/>
        <v>БабийАнжелика</v>
      </c>
      <c r="M12" s="73">
        <f t="shared" si="2"/>
        <v>5.228805465522283</v>
      </c>
    </row>
    <row r="13" spans="1:13" ht="12.75">
      <c r="A13" s="100" t="s">
        <v>58</v>
      </c>
      <c r="B13" s="80" t="s">
        <v>17</v>
      </c>
      <c r="C13" s="90" t="s">
        <v>82</v>
      </c>
      <c r="D13" s="51">
        <f>VLOOKUP(A13&amp;B13,'Итог.'!$Q$6:$U$115,5,FALSE)</f>
        <v>10.782774638236624</v>
      </c>
      <c r="E13" s="88">
        <v>10</v>
      </c>
      <c r="F13" s="38">
        <f>VLOOKUP(E13,баллы!$A$2:$B$41,2,FALSE)</f>
        <v>2</v>
      </c>
      <c r="G13" s="92">
        <f t="shared" si="0"/>
        <v>5.228805465522283</v>
      </c>
      <c r="L13" s="72" t="str">
        <f t="shared" si="1"/>
        <v>ФадинаОльга</v>
      </c>
      <c r="M13" s="73">
        <f t="shared" si="2"/>
        <v>5.228805465522283</v>
      </c>
    </row>
    <row r="14" spans="1:13" ht="12.75">
      <c r="A14" s="100" t="s">
        <v>12</v>
      </c>
      <c r="B14" s="80" t="s">
        <v>13</v>
      </c>
      <c r="C14" s="90" t="s">
        <v>82</v>
      </c>
      <c r="D14" s="51">
        <f>VLOOKUP(A14&amp;B14,'Итог.'!$Q$6:$U$115,5,FALSE)</f>
        <v>36.23581097400326</v>
      </c>
      <c r="E14" s="88">
        <v>11</v>
      </c>
      <c r="F14" s="38">
        <f>VLOOKUP(E14,баллы!$A$2:$B$41,2,FALSE)</f>
        <v>1</v>
      </c>
      <c r="G14" s="92">
        <f t="shared" si="0"/>
        <v>2.6144027327611417</v>
      </c>
      <c r="L14" s="72" t="str">
        <f t="shared" si="1"/>
        <v>МасловаНаталия</v>
      </c>
      <c r="M14" s="73">
        <f t="shared" si="2"/>
        <v>2.6144027327611417</v>
      </c>
    </row>
    <row r="15" spans="1:13" ht="12.75">
      <c r="A15" s="101" t="s">
        <v>83</v>
      </c>
      <c r="B15" s="83" t="s">
        <v>11</v>
      </c>
      <c r="C15" s="90" t="s">
        <v>82</v>
      </c>
      <c r="D15" s="51">
        <v>0</v>
      </c>
      <c r="E15" s="88">
        <v>12</v>
      </c>
      <c r="F15" s="38">
        <f>VLOOKUP(E15,баллы!$A$2:$B$41,2,FALSE)</f>
        <v>1</v>
      </c>
      <c r="G15" s="92">
        <f t="shared" si="0"/>
        <v>2.6144027327611417</v>
      </c>
      <c r="L15" s="72" t="str">
        <f t="shared" si="1"/>
        <v>БаталоваЕлена</v>
      </c>
      <c r="M15" s="73">
        <f t="shared" si="2"/>
        <v>2.6144027327611417</v>
      </c>
    </row>
    <row r="16" spans="1:13" ht="12.75">
      <c r="A16" s="5" t="s">
        <v>62</v>
      </c>
      <c r="B16" s="1" t="s">
        <v>63</v>
      </c>
      <c r="C16" s="90" t="s">
        <v>82</v>
      </c>
      <c r="D16" s="51">
        <f>VLOOKUP(A16&amp;B16,'Итог.'!$Q$6:$U$115,5,FALSE)</f>
        <v>8.670261697530005</v>
      </c>
      <c r="E16" s="88">
        <v>13</v>
      </c>
      <c r="F16" s="38">
        <f>VLOOKUP(E16,баллы!$A$2:$B$41,2,FALSE)</f>
        <v>1</v>
      </c>
      <c r="G16" s="92">
        <f t="shared" si="0"/>
        <v>2.6144027327611417</v>
      </c>
      <c r="L16" s="72" t="str">
        <f t="shared" si="1"/>
        <v>ЯкутинаВалерия</v>
      </c>
      <c r="M16" s="73">
        <f t="shared" si="2"/>
        <v>2.6144027327611417</v>
      </c>
    </row>
    <row r="17" spans="1:13" ht="12.75">
      <c r="A17" s="5" t="s">
        <v>84</v>
      </c>
      <c r="B17" s="1" t="s">
        <v>85</v>
      </c>
      <c r="C17" s="91" t="s">
        <v>82</v>
      </c>
      <c r="D17" s="51">
        <v>0</v>
      </c>
      <c r="E17" s="88">
        <v>14</v>
      </c>
      <c r="F17" s="38">
        <f>VLOOKUP(E17,баллы!$A$2:$B$41,2,FALSE)</f>
        <v>1</v>
      </c>
      <c r="G17" s="92">
        <f t="shared" si="0"/>
        <v>2.6144027327611417</v>
      </c>
      <c r="L17" s="72" t="str">
        <f t="shared" si="1"/>
        <v>ЛысенкоКристина</v>
      </c>
      <c r="M17" s="73">
        <f t="shared" si="2"/>
        <v>2.6144027327611417</v>
      </c>
    </row>
    <row r="18" spans="1:13" ht="12.75">
      <c r="A18" s="102" t="s">
        <v>61</v>
      </c>
      <c r="B18" s="2" t="s">
        <v>5</v>
      </c>
      <c r="C18" s="91" t="s">
        <v>82</v>
      </c>
      <c r="D18" s="51">
        <f>VLOOKUP(A18&amp;B18,'Итог.'!$Q$6:$U$115,5,FALSE)</f>
        <v>7.188516425491084</v>
      </c>
      <c r="E18" s="88">
        <v>16</v>
      </c>
      <c r="F18" s="38">
        <f>VLOOKUP(E18,баллы!$A$2:$B$41,2,FALSE)</f>
        <v>1</v>
      </c>
      <c r="G18" s="92">
        <f t="shared" si="0"/>
        <v>2.6144027327611417</v>
      </c>
      <c r="L18" s="72" t="str">
        <f t="shared" si="1"/>
        <v>СтрогетскаяОксана</v>
      </c>
      <c r="M18" s="73">
        <f t="shared" si="2"/>
        <v>2.6144027327611417</v>
      </c>
    </row>
    <row r="19" spans="1:13" ht="12.75">
      <c r="A19" s="102" t="s">
        <v>66</v>
      </c>
      <c r="B19" s="2" t="s">
        <v>17</v>
      </c>
      <c r="C19" s="91" t="s">
        <v>82</v>
      </c>
      <c r="D19" s="51">
        <f>VLOOKUP(A19&amp;B19,'Итог.'!$Q$6:$U$115,5,FALSE)</f>
        <v>3.594258212745542</v>
      </c>
      <c r="E19" s="88">
        <v>17</v>
      </c>
      <c r="F19" s="38">
        <f>VLOOKUP(E19,баллы!$A$2:$B$41,2,FALSE)</f>
        <v>1</v>
      </c>
      <c r="G19" s="92">
        <f t="shared" si="0"/>
        <v>2.6144027327611417</v>
      </c>
      <c r="L19" s="72" t="str">
        <f t="shared" si="1"/>
        <v>КоробковаОльга</v>
      </c>
      <c r="M19" s="73">
        <f t="shared" si="2"/>
        <v>2.6144027327611417</v>
      </c>
    </row>
    <row r="20" spans="1:13" ht="13.5" thickBot="1">
      <c r="A20" s="10" t="s">
        <v>78</v>
      </c>
      <c r="B20" s="103" t="s">
        <v>15</v>
      </c>
      <c r="C20" s="104" t="s">
        <v>82</v>
      </c>
      <c r="D20" s="97">
        <f>VLOOKUP(A20&amp;B20,'Итог.'!$Q$6:$U$115,5,FALSE)</f>
        <v>1.6920011615948214</v>
      </c>
      <c r="E20" s="98">
        <v>19</v>
      </c>
      <c r="F20" s="38">
        <f>VLOOKUP(E20,баллы!$A$2:$B$41,2,FALSE)</f>
        <v>1</v>
      </c>
      <c r="G20" s="105">
        <f t="shared" si="0"/>
        <v>2.6144027327611417</v>
      </c>
      <c r="L20" s="72" t="str">
        <f t="shared" si="1"/>
        <v>РабчунМария</v>
      </c>
      <c r="M20" s="73">
        <f t="shared" si="2"/>
        <v>2.6144027327611417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F10" sqref="F10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76</v>
      </c>
      <c r="B1" s="28"/>
    </row>
    <row r="2" spans="1:2" ht="13.5" thickBot="1">
      <c r="A2" s="29" t="s">
        <v>40</v>
      </c>
      <c r="B2" s="30"/>
    </row>
    <row r="3" spans="1:2" ht="25.5">
      <c r="A3" s="9" t="s">
        <v>53</v>
      </c>
      <c r="B3" s="25">
        <v>100</v>
      </c>
    </row>
    <row r="4" spans="1:2" ht="25.5">
      <c r="A4" s="41" t="s">
        <v>51</v>
      </c>
      <c r="B4" s="44">
        <f>'Итог.'!V37</f>
        <v>625.8991532782798</v>
      </c>
    </row>
    <row r="5" spans="1:2" ht="38.25">
      <c r="A5" s="40" t="s">
        <v>52</v>
      </c>
      <c r="B5" s="64">
        <f>SUM(D9:D30)</f>
        <v>103.02516984121314</v>
      </c>
    </row>
    <row r="6" spans="1:10" ht="13.5" thickBot="1">
      <c r="A6" s="10" t="s">
        <v>24</v>
      </c>
      <c r="B6" s="65">
        <f>B5/B4</f>
        <v>0.1646034657525848</v>
      </c>
      <c r="J6" s="4"/>
    </row>
    <row r="7" ht="13.5" thickBot="1">
      <c r="J7" s="4"/>
    </row>
    <row r="8" spans="1:13" s="3" customFormat="1" ht="27" customHeight="1" thickBot="1">
      <c r="A8" s="16" t="s">
        <v>25</v>
      </c>
      <c r="B8" s="17" t="s">
        <v>26</v>
      </c>
      <c r="C8" s="47" t="s">
        <v>31</v>
      </c>
      <c r="D8" s="93" t="s">
        <v>44</v>
      </c>
      <c r="E8" s="94" t="s">
        <v>35</v>
      </c>
      <c r="F8" s="94" t="s">
        <v>36</v>
      </c>
      <c r="G8" s="19" t="s">
        <v>23</v>
      </c>
      <c r="I8" s="8"/>
      <c r="L8" s="71" t="s">
        <v>74</v>
      </c>
      <c r="M8" s="71"/>
    </row>
    <row r="9" spans="1:13" ht="12.75">
      <c r="A9" s="1" t="s">
        <v>8</v>
      </c>
      <c r="B9" s="1" t="s">
        <v>9</v>
      </c>
      <c r="C9" s="1" t="s">
        <v>27</v>
      </c>
      <c r="D9" s="51">
        <f>VLOOKUP(A9&amp;B9,'Итог.'!$Q$6:$Y$115,6,FALSE)</f>
        <v>48.16337603068984</v>
      </c>
      <c r="E9" s="96">
        <v>1</v>
      </c>
      <c r="F9" s="38">
        <f>VLOOKUP(E9,баллы!$A$2:$B$41,2,FALSE)</f>
        <v>25</v>
      </c>
      <c r="G9" s="92">
        <f>(F9*(1+$B$6)*$B$3/100)*0.75</f>
        <v>21.836314982860966</v>
      </c>
      <c r="L9" s="72" t="str">
        <f aca="true" t="shared" si="0" ref="L9:L20">A9&amp;B9</f>
        <v>БабийАнжелика</v>
      </c>
      <c r="M9" s="73">
        <f aca="true" t="shared" si="1" ref="M9:M20">G9</f>
        <v>21.836314982860966</v>
      </c>
    </row>
    <row r="10" spans="1:13" ht="12.75">
      <c r="A10" s="1" t="s">
        <v>58</v>
      </c>
      <c r="B10" s="1" t="s">
        <v>17</v>
      </c>
      <c r="C10" s="1" t="s">
        <v>27</v>
      </c>
      <c r="D10" s="51">
        <f>VLOOKUP(A10&amp;B10,'Итог.'!$Q$6:$Y$115,6,FALSE)</f>
        <v>16.01158010375891</v>
      </c>
      <c r="E10" s="88">
        <v>2</v>
      </c>
      <c r="F10" s="38">
        <f>VLOOKUP(E10,баллы!$A$2:$B$41,2,FALSE)</f>
        <v>19</v>
      </c>
      <c r="G10" s="92">
        <f>(F10*(1+$B$6)*$B$3/100)*0.75</f>
        <v>16.59559938697433</v>
      </c>
      <c r="L10" s="72" t="str">
        <f t="shared" si="0"/>
        <v>ФадинаОльга</v>
      </c>
      <c r="M10" s="73">
        <f t="shared" si="1"/>
        <v>16.59559938697433</v>
      </c>
    </row>
    <row r="11" spans="1:13" ht="12.75">
      <c r="A11" s="1" t="s">
        <v>88</v>
      </c>
      <c r="B11" s="1" t="s">
        <v>11</v>
      </c>
      <c r="C11" s="1" t="s">
        <v>30</v>
      </c>
      <c r="D11" s="51">
        <v>0</v>
      </c>
      <c r="E11" s="88">
        <v>3</v>
      </c>
      <c r="F11" s="38">
        <f>VLOOKUP(E11,баллы!$A$2:$B$41,2,FALSE)</f>
        <v>14</v>
      </c>
      <c r="G11" s="92">
        <f>(F11*(1+$B$6)*$B$3/100)*0.75</f>
        <v>12.228336390402141</v>
      </c>
      <c r="L11" s="72" t="str">
        <f t="shared" si="0"/>
        <v>ЗеленинаЕлена</v>
      </c>
      <c r="M11" s="73">
        <f t="shared" si="1"/>
        <v>12.228336390402141</v>
      </c>
    </row>
    <row r="12" spans="1:13" ht="12.75">
      <c r="A12" s="1" t="s">
        <v>12</v>
      </c>
      <c r="B12" s="1" t="s">
        <v>13</v>
      </c>
      <c r="C12" s="1" t="s">
        <v>89</v>
      </c>
      <c r="D12" s="51">
        <f>VLOOKUP(A12&amp;B12,'Итог.'!$Q$6:$Y$115,6,FALSE)</f>
        <v>36.23581097400326</v>
      </c>
      <c r="E12" s="88">
        <v>4</v>
      </c>
      <c r="F12" s="38">
        <f>VLOOKUP(E12,баллы!$A$2:$B$41,2,FALSE)</f>
        <v>10</v>
      </c>
      <c r="G12" s="92">
        <f>(F12*(1+$B$6)*$B$3/100)*0.75</f>
        <v>8.734525993144386</v>
      </c>
      <c r="L12" s="72" t="str">
        <f t="shared" si="0"/>
        <v>МасловаНаталия</v>
      </c>
      <c r="M12" s="73">
        <f t="shared" si="1"/>
        <v>8.734525993144386</v>
      </c>
    </row>
    <row r="13" spans="1:13" ht="12.75">
      <c r="A13" s="5" t="s">
        <v>84</v>
      </c>
      <c r="B13" s="1" t="s">
        <v>85</v>
      </c>
      <c r="C13" s="1" t="s">
        <v>27</v>
      </c>
      <c r="D13" s="51">
        <f>VLOOKUP(A13&amp;B13,'Итог.'!$Q$6:$Y$115,6,FALSE)</f>
        <v>2.6144027327611417</v>
      </c>
      <c r="E13" s="88">
        <v>5</v>
      </c>
      <c r="F13" s="38">
        <f>VLOOKUP(E13,баллы!$A$2:$B$41,2,FALSE)</f>
        <v>7</v>
      </c>
      <c r="G13" s="92">
        <f>(F13*(1+$B$6)*$B$3/100)*0.75</f>
        <v>6.114168195201071</v>
      </c>
      <c r="L13" s="72" t="str">
        <f t="shared" si="0"/>
        <v>ЛысенкоКристина</v>
      </c>
      <c r="M13" s="73">
        <f t="shared" si="1"/>
        <v>6.114168195201071</v>
      </c>
    </row>
    <row r="14" spans="1:13" ht="12.75">
      <c r="A14" s="100"/>
      <c r="B14" s="80"/>
      <c r="C14" s="90"/>
      <c r="D14" s="51"/>
      <c r="E14" s="88"/>
      <c r="F14" s="77"/>
      <c r="G14" s="92"/>
      <c r="L14" s="72">
        <f t="shared" si="0"/>
      </c>
      <c r="M14" s="73">
        <f t="shared" si="1"/>
        <v>0</v>
      </c>
    </row>
    <row r="15" spans="1:13" ht="12.75">
      <c r="A15" s="101"/>
      <c r="B15" s="83"/>
      <c r="C15" s="90"/>
      <c r="D15" s="51"/>
      <c r="E15" s="88"/>
      <c r="F15" s="77"/>
      <c r="G15" s="92"/>
      <c r="L15" s="72">
        <f t="shared" si="0"/>
      </c>
      <c r="M15" s="73">
        <f t="shared" si="1"/>
        <v>0</v>
      </c>
    </row>
    <row r="16" spans="1:13" ht="12.75">
      <c r="A16" s="5"/>
      <c r="B16" s="1"/>
      <c r="C16" s="90"/>
      <c r="D16" s="51"/>
      <c r="E16" s="88"/>
      <c r="F16" s="77"/>
      <c r="G16" s="92"/>
      <c r="L16" s="72">
        <f t="shared" si="0"/>
      </c>
      <c r="M16" s="73">
        <f t="shared" si="1"/>
        <v>0</v>
      </c>
    </row>
    <row r="17" spans="1:13" ht="12.75">
      <c r="A17" s="5"/>
      <c r="B17" s="1"/>
      <c r="C17" s="91"/>
      <c r="D17" s="51"/>
      <c r="E17" s="88"/>
      <c r="F17" s="77"/>
      <c r="G17" s="92"/>
      <c r="L17" s="72">
        <f t="shared" si="0"/>
      </c>
      <c r="M17" s="73">
        <f t="shared" si="1"/>
        <v>0</v>
      </c>
    </row>
    <row r="18" spans="1:13" ht="12.75">
      <c r="A18" s="102"/>
      <c r="B18" s="2"/>
      <c r="C18" s="91"/>
      <c r="D18" s="51"/>
      <c r="E18" s="88"/>
      <c r="F18" s="77"/>
      <c r="G18" s="92"/>
      <c r="L18" s="72">
        <f t="shared" si="0"/>
      </c>
      <c r="M18" s="73">
        <f t="shared" si="1"/>
        <v>0</v>
      </c>
    </row>
    <row r="19" spans="1:13" ht="12.75">
      <c r="A19" s="102"/>
      <c r="B19" s="2"/>
      <c r="C19" s="91"/>
      <c r="D19" s="51"/>
      <c r="E19" s="88"/>
      <c r="F19" s="77"/>
      <c r="G19" s="92"/>
      <c r="L19" s="72">
        <f t="shared" si="0"/>
      </c>
      <c r="M19" s="73">
        <f t="shared" si="1"/>
        <v>0</v>
      </c>
    </row>
    <row r="20" spans="1:13" ht="13.5" thickBot="1">
      <c r="A20" s="10"/>
      <c r="B20" s="103"/>
      <c r="C20" s="104"/>
      <c r="D20" s="97"/>
      <c r="E20" s="98"/>
      <c r="F20" s="99"/>
      <c r="G20" s="105"/>
      <c r="L20" s="72">
        <f t="shared" si="0"/>
      </c>
      <c r="M20" s="73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F10" sqref="F10:F17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91</v>
      </c>
      <c r="B1" s="28"/>
    </row>
    <row r="2" spans="1:2" ht="13.5" thickBot="1">
      <c r="A2" s="29" t="s">
        <v>40</v>
      </c>
      <c r="B2" s="30"/>
    </row>
    <row r="3" spans="1:2" ht="25.5">
      <c r="A3" s="9" t="s">
        <v>53</v>
      </c>
      <c r="B3" s="25">
        <v>100</v>
      </c>
    </row>
    <row r="4" spans="1:2" ht="25.5">
      <c r="A4" s="41" t="s">
        <v>51</v>
      </c>
      <c r="B4" s="44">
        <f>'Итог.'!W37</f>
        <v>672.7230665374752</v>
      </c>
    </row>
    <row r="5" spans="1:2" ht="38.25">
      <c r="A5" s="40" t="s">
        <v>52</v>
      </c>
      <c r="B5" s="64">
        <f>SUM(D9:D30)</f>
        <v>395.449742466927</v>
      </c>
    </row>
    <row r="6" spans="1:10" ht="13.5" thickBot="1">
      <c r="A6" s="10" t="s">
        <v>24</v>
      </c>
      <c r="B6" s="65">
        <f>B5/B4</f>
        <v>0.5878343736633234</v>
      </c>
      <c r="J6" s="4"/>
    </row>
    <row r="7" ht="13.5" thickBot="1">
      <c r="J7" s="4"/>
    </row>
    <row r="8" spans="1:13" s="3" customFormat="1" ht="27" customHeight="1" thickBot="1">
      <c r="A8" s="106" t="s">
        <v>25</v>
      </c>
      <c r="B8" s="107" t="s">
        <v>26</v>
      </c>
      <c r="C8" s="108" t="s">
        <v>31</v>
      </c>
      <c r="D8" s="93" t="s">
        <v>44</v>
      </c>
      <c r="E8" s="94" t="s">
        <v>35</v>
      </c>
      <c r="F8" s="94" t="s">
        <v>36</v>
      </c>
      <c r="G8" s="109" t="s">
        <v>23</v>
      </c>
      <c r="I8" s="8"/>
      <c r="L8" s="71" t="s">
        <v>74</v>
      </c>
      <c r="M8" s="71"/>
    </row>
    <row r="9" spans="1:13" ht="12.75">
      <c r="A9" s="110" t="s">
        <v>0</v>
      </c>
      <c r="B9" s="111" t="s">
        <v>1</v>
      </c>
      <c r="C9" s="112" t="s">
        <v>27</v>
      </c>
      <c r="D9" s="95">
        <f>VLOOKUP(A9&amp;B9,'Итог.'!$Q$6:$Y$115,7,FALSE)</f>
        <v>139.20194183189744</v>
      </c>
      <c r="E9" s="96">
        <v>1</v>
      </c>
      <c r="F9" s="38">
        <f>VLOOKUP(E9,баллы!$A$2:$B$41,2,FALSE)</f>
        <v>25</v>
      </c>
      <c r="G9" s="92">
        <f>(F9*(1+$B$6)*$B$3/100)*0.95</f>
        <v>37.71106637450393</v>
      </c>
      <c r="L9" s="72" t="str">
        <f aca="true" t="shared" si="0" ref="L9:L20">A9&amp;B9</f>
        <v>СеменоваПолина</v>
      </c>
      <c r="M9" s="73">
        <f aca="true" t="shared" si="1" ref="M9:M20">G9</f>
        <v>37.71106637450393</v>
      </c>
    </row>
    <row r="10" spans="1:13" ht="12.75">
      <c r="A10" s="100" t="s">
        <v>2</v>
      </c>
      <c r="B10" s="80" t="s">
        <v>3</v>
      </c>
      <c r="C10" s="1" t="s">
        <v>27</v>
      </c>
      <c r="D10" s="51">
        <f>VLOOKUP(A10&amp;B10,'Итог.'!$Q$6:$Y$115,7,FALSE)</f>
        <v>123.2846871483332</v>
      </c>
      <c r="E10" s="88">
        <v>2</v>
      </c>
      <c r="F10" s="38">
        <f>VLOOKUP(E10,баллы!$A$2:$B$41,2,FALSE)</f>
        <v>19</v>
      </c>
      <c r="G10" s="92">
        <f>(F10*(1+$B$6)*$B$3/100)*0.95</f>
        <v>28.660410444622986</v>
      </c>
      <c r="L10" s="72" t="str">
        <f t="shared" si="0"/>
        <v>ЗеленоваНадежда</v>
      </c>
      <c r="M10" s="73">
        <f t="shared" si="1"/>
        <v>28.660410444622986</v>
      </c>
    </row>
    <row r="11" spans="1:13" ht="12.75">
      <c r="A11" s="100" t="s">
        <v>6</v>
      </c>
      <c r="B11" s="80" t="s">
        <v>7</v>
      </c>
      <c r="C11" s="1" t="s">
        <v>32</v>
      </c>
      <c r="D11" s="51">
        <f>VLOOKUP(A11&amp;B11,'Итог.'!$Q$6:$Y$115,7,FALSE)</f>
        <v>73.7796207864117</v>
      </c>
      <c r="E11" s="88">
        <v>3</v>
      </c>
      <c r="F11" s="38">
        <f>VLOOKUP(E11,баллы!$A$2:$B$41,2,FALSE)</f>
        <v>14</v>
      </c>
      <c r="G11" s="92">
        <f aca="true" t="shared" si="2" ref="G11:G17">(F11*(1+$B$6)*$B$3/100)*0.95</f>
        <v>21.1181971697222</v>
      </c>
      <c r="L11" s="72" t="str">
        <f t="shared" si="0"/>
        <v>ИсаеваЮлия</v>
      </c>
      <c r="M11" s="73">
        <f t="shared" si="1"/>
        <v>21.1181971697222</v>
      </c>
    </row>
    <row r="12" spans="1:13" ht="12.75">
      <c r="A12" s="100" t="s">
        <v>58</v>
      </c>
      <c r="B12" s="80" t="s">
        <v>17</v>
      </c>
      <c r="C12" s="1" t="s">
        <v>27</v>
      </c>
      <c r="D12" s="51">
        <f>VLOOKUP(A12&amp;B12,'Итог.'!$Q$6:$Y$115,7,FALSE)</f>
        <v>27.53117600594878</v>
      </c>
      <c r="E12" s="88">
        <v>4</v>
      </c>
      <c r="F12" s="38">
        <f>VLOOKUP(E12,баллы!$A$2:$B$41,2,FALSE)</f>
        <v>10</v>
      </c>
      <c r="G12" s="92">
        <f t="shared" si="2"/>
        <v>15.084426549801572</v>
      </c>
      <c r="L12" s="72" t="str">
        <f t="shared" si="0"/>
        <v>ФадинаОльга</v>
      </c>
      <c r="M12" s="73">
        <f t="shared" si="1"/>
        <v>15.084426549801572</v>
      </c>
    </row>
    <row r="13" spans="1:13" ht="12.75">
      <c r="A13" s="100" t="s">
        <v>20</v>
      </c>
      <c r="B13" s="80" t="s">
        <v>21</v>
      </c>
      <c r="C13" s="1" t="s">
        <v>27</v>
      </c>
      <c r="D13" s="51">
        <f>VLOOKUP(A13&amp;B13,'Итог.'!$Q$6:$Y$115,7,FALSE)</f>
        <v>15.24626518231447</v>
      </c>
      <c r="E13" s="88">
        <v>5</v>
      </c>
      <c r="F13" s="38">
        <f>VLOOKUP(E13,баллы!$A$2:$B$41,2,FALSE)</f>
        <v>7</v>
      </c>
      <c r="G13" s="92">
        <f t="shared" si="2"/>
        <v>10.5590985848611</v>
      </c>
      <c r="L13" s="72" t="str">
        <f t="shared" si="0"/>
        <v>РомановаЕкатерина</v>
      </c>
      <c r="M13" s="73">
        <f t="shared" si="1"/>
        <v>10.5590985848611</v>
      </c>
    </row>
    <row r="14" spans="1:13" ht="12.75">
      <c r="A14" s="100" t="s">
        <v>46</v>
      </c>
      <c r="B14" s="80" t="s">
        <v>47</v>
      </c>
      <c r="C14" s="1" t="s">
        <v>27</v>
      </c>
      <c r="D14" s="51">
        <f>VLOOKUP(A14&amp;B14,'Итог.'!$Q$6:$Y$115,7,FALSE)</f>
        <v>7.677480584059208</v>
      </c>
      <c r="E14" s="88">
        <v>6</v>
      </c>
      <c r="F14" s="38">
        <f>VLOOKUP(E14,баллы!$A$2:$B$41,2,FALSE)</f>
        <v>5</v>
      </c>
      <c r="G14" s="92">
        <f t="shared" si="2"/>
        <v>7.542213274900786</v>
      </c>
      <c r="L14" s="72" t="str">
        <f t="shared" si="0"/>
        <v>КрутенюкАнастасия</v>
      </c>
      <c r="M14" s="73">
        <f t="shared" si="1"/>
        <v>7.542213274900786</v>
      </c>
    </row>
    <row r="15" spans="1:13" ht="12.75">
      <c r="A15" s="113" t="s">
        <v>84</v>
      </c>
      <c r="B15" s="82" t="s">
        <v>85</v>
      </c>
      <c r="C15" s="1" t="s">
        <v>27</v>
      </c>
      <c r="D15" s="51">
        <f>VLOOKUP(A15&amp;B15,'Итог.'!$Q$6:$Y$115,7,FALSE)</f>
        <v>8.728570927962213</v>
      </c>
      <c r="E15" s="88">
        <v>7</v>
      </c>
      <c r="F15" s="38">
        <f>VLOOKUP(E15,баллы!$A$2:$B$41,2,FALSE)</f>
        <v>4</v>
      </c>
      <c r="G15" s="92">
        <f t="shared" si="2"/>
        <v>6.033770619920629</v>
      </c>
      <c r="L15" s="72" t="str">
        <f t="shared" si="0"/>
        <v>ЛысенкоКристина</v>
      </c>
      <c r="M15" s="73">
        <f t="shared" si="1"/>
        <v>6.033770619920629</v>
      </c>
    </row>
    <row r="16" spans="1:13" ht="12.75">
      <c r="A16" s="100" t="s">
        <v>92</v>
      </c>
      <c r="B16" s="80" t="s">
        <v>15</v>
      </c>
      <c r="C16" s="1" t="s">
        <v>27</v>
      </c>
      <c r="D16" s="51">
        <v>0</v>
      </c>
      <c r="E16" s="88">
        <v>8</v>
      </c>
      <c r="F16" s="38">
        <f>VLOOKUP(E16,баллы!$A$2:$B$41,2,FALSE)</f>
        <v>3</v>
      </c>
      <c r="G16" s="92">
        <f t="shared" si="2"/>
        <v>4.525327964940471</v>
      </c>
      <c r="L16" s="72" t="str">
        <f t="shared" si="0"/>
        <v>НиколаенкоМария</v>
      </c>
      <c r="M16" s="73">
        <f t="shared" si="1"/>
        <v>4.525327964940471</v>
      </c>
    </row>
    <row r="17" spans="1:13" ht="12.75">
      <c r="A17" s="100" t="s">
        <v>93</v>
      </c>
      <c r="B17" s="80" t="s">
        <v>5</v>
      </c>
      <c r="C17" s="1" t="s">
        <v>94</v>
      </c>
      <c r="D17" s="51">
        <v>0</v>
      </c>
      <c r="E17" s="88">
        <v>9</v>
      </c>
      <c r="F17" s="38">
        <f>VLOOKUP(E17,баллы!$A$2:$B$41,2,FALSE)</f>
        <v>2</v>
      </c>
      <c r="G17" s="92">
        <f t="shared" si="2"/>
        <v>3.0168853099603146</v>
      </c>
      <c r="L17" s="72" t="str">
        <f t="shared" si="0"/>
        <v>КрепчукОксана</v>
      </c>
      <c r="M17" s="73">
        <f t="shared" si="1"/>
        <v>3.0168853099603146</v>
      </c>
    </row>
    <row r="18" spans="1:13" ht="12.75">
      <c r="A18" s="102"/>
      <c r="B18" s="2"/>
      <c r="C18" s="91"/>
      <c r="D18" s="51"/>
      <c r="E18" s="88"/>
      <c r="F18" s="77"/>
      <c r="G18" s="92"/>
      <c r="L18" s="72">
        <f t="shared" si="0"/>
      </c>
      <c r="M18" s="73">
        <f t="shared" si="1"/>
        <v>0</v>
      </c>
    </row>
    <row r="19" spans="1:13" ht="12.75">
      <c r="A19" s="102"/>
      <c r="B19" s="2"/>
      <c r="C19" s="91"/>
      <c r="D19" s="51"/>
      <c r="E19" s="88"/>
      <c r="F19" s="77"/>
      <c r="G19" s="92"/>
      <c r="L19" s="72">
        <f t="shared" si="0"/>
      </c>
      <c r="M19" s="73">
        <f t="shared" si="1"/>
        <v>0</v>
      </c>
    </row>
    <row r="20" spans="1:13" ht="13.5" thickBot="1">
      <c r="A20" s="10"/>
      <c r="B20" s="103"/>
      <c r="C20" s="104"/>
      <c r="D20" s="97"/>
      <c r="E20" s="98"/>
      <c r="F20" s="99"/>
      <c r="G20" s="105"/>
      <c r="L20" s="72">
        <f t="shared" si="0"/>
      </c>
      <c r="M20" s="73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="80" zoomScaleNormal="80" zoomScalePageLayoutView="0" workbookViewId="0" topLeftCell="A1">
      <selection activeCell="A16" sqref="A16:IV16"/>
    </sheetView>
  </sheetViews>
  <sheetFormatPr defaultColWidth="9.00390625" defaultRowHeight="12.75"/>
  <cols>
    <col min="1" max="1" width="21.875" style="0" customWidth="1"/>
    <col min="2" max="2" width="16.625" style="0" customWidth="1"/>
    <col min="3" max="3" width="18.00390625" style="0" customWidth="1"/>
    <col min="4" max="4" width="9.75390625" style="0" customWidth="1"/>
    <col min="5" max="5" width="8.375" style="0" customWidth="1"/>
    <col min="6" max="6" width="9.875" style="0" customWidth="1"/>
    <col min="7" max="7" width="9.75390625" style="0" customWidth="1"/>
    <col min="12" max="12" width="23.625" style="0" customWidth="1"/>
  </cols>
  <sheetData>
    <row r="1" spans="1:2" ht="12.75">
      <c r="A1" s="27" t="s">
        <v>91</v>
      </c>
      <c r="B1" s="28"/>
    </row>
    <row r="2" spans="1:2" ht="13.5" thickBot="1">
      <c r="A2" s="29" t="s">
        <v>40</v>
      </c>
      <c r="B2" s="30"/>
    </row>
    <row r="3" spans="1:2" ht="25.5">
      <c r="A3" s="9" t="s">
        <v>53</v>
      </c>
      <c r="B3" s="25">
        <v>125</v>
      </c>
    </row>
    <row r="4" spans="1:2" ht="25.5">
      <c r="A4" s="41" t="s">
        <v>51</v>
      </c>
      <c r="B4" s="44">
        <f>'Итог.'!X37</f>
        <v>719.0345909906831</v>
      </c>
    </row>
    <row r="5" spans="1:2" ht="38.25">
      <c r="A5" s="40" t="s">
        <v>52</v>
      </c>
      <c r="B5" s="64">
        <f>SUM(D9:D31)</f>
        <v>595.006874540814</v>
      </c>
    </row>
    <row r="6" spans="1:10" ht="13.5" thickBot="1">
      <c r="A6" s="10" t="s">
        <v>24</v>
      </c>
      <c r="B6" s="65">
        <f>B5/B4</f>
        <v>0.8275079975234791</v>
      </c>
      <c r="J6" s="4"/>
    </row>
    <row r="7" ht="13.5" thickBot="1">
      <c r="J7" s="4"/>
    </row>
    <row r="8" spans="1:13" s="3" customFormat="1" ht="27" customHeight="1" thickBot="1">
      <c r="A8" s="106" t="s">
        <v>25</v>
      </c>
      <c r="B8" s="107" t="s">
        <v>26</v>
      </c>
      <c r="C8" s="108" t="s">
        <v>31</v>
      </c>
      <c r="D8" s="93" t="s">
        <v>44</v>
      </c>
      <c r="E8" s="94" t="s">
        <v>35</v>
      </c>
      <c r="F8" s="94" t="s">
        <v>36</v>
      </c>
      <c r="G8" s="109" t="s">
        <v>23</v>
      </c>
      <c r="I8" s="8"/>
      <c r="L8" s="71" t="s">
        <v>74</v>
      </c>
      <c r="M8" s="71"/>
    </row>
    <row r="9" spans="1:13" ht="12.75">
      <c r="A9" s="110" t="s">
        <v>0</v>
      </c>
      <c r="B9" s="111" t="s">
        <v>1</v>
      </c>
      <c r="C9" s="112" t="s">
        <v>27</v>
      </c>
      <c r="D9" s="95">
        <f>VLOOKUP(A9&amp;B9,'Итог.'!$Q$6:$Y$115,8,FALSE)</f>
        <v>139.20194183189744</v>
      </c>
      <c r="E9" s="96">
        <v>1</v>
      </c>
      <c r="F9" s="146">
        <f>VLOOKUP(E9,баллы!$A$2:$B$41,2,FALSE)</f>
        <v>25</v>
      </c>
      <c r="G9" s="147">
        <f aca="true" t="shared" si="0" ref="G9:G21">(F9*(1+$B$6)*$B$3/100)*0.95</f>
        <v>54.25414367647829</v>
      </c>
      <c r="L9" s="72" t="str">
        <f aca="true" t="shared" si="1" ref="L9:L21">A9&amp;B9</f>
        <v>СеменоваПолина</v>
      </c>
      <c r="M9" s="73">
        <f aca="true" t="shared" si="2" ref="M9:M21">G9</f>
        <v>54.25414367647829</v>
      </c>
    </row>
    <row r="10" spans="1:13" ht="12.75">
      <c r="A10" s="100" t="s">
        <v>2</v>
      </c>
      <c r="B10" s="80" t="s">
        <v>3</v>
      </c>
      <c r="C10" s="1" t="s">
        <v>27</v>
      </c>
      <c r="D10" s="51">
        <f>VLOOKUP(A10&amp;B10,'Итог.'!$Q$6:$Y$115,8,FALSE)</f>
        <v>123.44509759295619</v>
      </c>
      <c r="E10" s="88">
        <v>2</v>
      </c>
      <c r="F10" s="38">
        <f>VLOOKUP(E10,баллы!$A$2:$B$41,2,FALSE)</f>
        <v>19</v>
      </c>
      <c r="G10" s="92">
        <f t="shared" si="0"/>
        <v>41.2331491941235</v>
      </c>
      <c r="L10" s="72" t="str">
        <f t="shared" si="1"/>
        <v>ЗеленоваНадежда</v>
      </c>
      <c r="M10" s="73">
        <f t="shared" si="2"/>
        <v>41.2331491941235</v>
      </c>
    </row>
    <row r="11" spans="1:13" ht="12.75">
      <c r="A11" s="100" t="s">
        <v>6</v>
      </c>
      <c r="B11" s="80" t="s">
        <v>7</v>
      </c>
      <c r="C11" s="1" t="s">
        <v>32</v>
      </c>
      <c r="D11" s="51">
        <f>VLOOKUP(A11&amp;B11,'Итог.'!$Q$6:$Y$115,8,FALSE)</f>
        <v>79.8978179561339</v>
      </c>
      <c r="E11" s="88">
        <v>3</v>
      </c>
      <c r="F11" s="38">
        <f>VLOOKUP(E11,баллы!$A$2:$B$41,2,FALSE)</f>
        <v>14</v>
      </c>
      <c r="G11" s="92">
        <f t="shared" si="0"/>
        <v>30.382320458827838</v>
      </c>
      <c r="L11" s="72" t="str">
        <f t="shared" si="1"/>
        <v>ИсаеваЮлия</v>
      </c>
      <c r="M11" s="73">
        <f t="shared" si="2"/>
        <v>30.382320458827838</v>
      </c>
    </row>
    <row r="12" spans="1:13" ht="12.75">
      <c r="A12" s="100" t="s">
        <v>8</v>
      </c>
      <c r="B12" s="80" t="s">
        <v>9</v>
      </c>
      <c r="C12" s="1" t="s">
        <v>27</v>
      </c>
      <c r="D12" s="51">
        <f>VLOOKUP(A12&amp;B12,'Итог.'!$Q$6:$Y$115,8,FALSE)</f>
        <v>62.39066280894792</v>
      </c>
      <c r="E12" s="88">
        <v>4</v>
      </c>
      <c r="F12" s="38">
        <f>VLOOKUP(E12,баллы!$A$2:$B$41,2,FALSE)</f>
        <v>10</v>
      </c>
      <c r="G12" s="92">
        <f t="shared" si="0"/>
        <v>21.701657470591314</v>
      </c>
      <c r="L12" s="72" t="str">
        <f t="shared" si="1"/>
        <v>БабийАнжелика</v>
      </c>
      <c r="M12" s="73">
        <f t="shared" si="2"/>
        <v>21.701657470591314</v>
      </c>
    </row>
    <row r="13" spans="1:13" ht="12.75">
      <c r="A13" s="100" t="s">
        <v>58</v>
      </c>
      <c r="B13" s="80" t="s">
        <v>17</v>
      </c>
      <c r="C13" s="1" t="s">
        <v>27</v>
      </c>
      <c r="D13" s="51">
        <f>VLOOKUP(A13&amp;B13,'Итог.'!$Q$6:$Y$115,8,FALSE)</f>
        <v>37.386797090228065</v>
      </c>
      <c r="E13" s="88">
        <v>5</v>
      </c>
      <c r="F13" s="38">
        <f>VLOOKUP(E13,баллы!$A$2:$B$41,2,FALSE)</f>
        <v>7</v>
      </c>
      <c r="G13" s="92">
        <f t="shared" si="0"/>
        <v>15.191160229413919</v>
      </c>
      <c r="L13" s="72" t="str">
        <f t="shared" si="1"/>
        <v>ФадинаОльга</v>
      </c>
      <c r="M13" s="73">
        <f t="shared" si="2"/>
        <v>15.191160229413919</v>
      </c>
    </row>
    <row r="14" spans="1:13" ht="12.75">
      <c r="A14" s="100" t="s">
        <v>84</v>
      </c>
      <c r="B14" s="80" t="s">
        <v>85</v>
      </c>
      <c r="C14" s="1" t="s">
        <v>27</v>
      </c>
      <c r="D14" s="51">
        <f>VLOOKUP(A14&amp;B14,'Итог.'!$Q$6:$Y$115,8,FALSE)</f>
        <v>14.76234154788284</v>
      </c>
      <c r="E14" s="88">
        <v>6</v>
      </c>
      <c r="F14" s="38">
        <f>VLOOKUP(E14,баллы!$A$2:$B$41,2,FALSE)</f>
        <v>5</v>
      </c>
      <c r="G14" s="92">
        <f t="shared" si="0"/>
        <v>10.850828735295657</v>
      </c>
      <c r="L14" s="72" t="str">
        <f t="shared" si="1"/>
        <v>ЛысенкоКристина</v>
      </c>
      <c r="M14" s="73">
        <f t="shared" si="2"/>
        <v>10.850828735295657</v>
      </c>
    </row>
    <row r="15" spans="1:13" ht="12.75">
      <c r="A15" s="113" t="s">
        <v>62</v>
      </c>
      <c r="B15" s="82" t="s">
        <v>63</v>
      </c>
      <c r="C15" s="1" t="s">
        <v>64</v>
      </c>
      <c r="D15" s="51">
        <f>VLOOKUP(A15&amp;B15,'Итог.'!$Q$6:$Y$115,8,FALSE)</f>
        <v>11.284664430291148</v>
      </c>
      <c r="E15" s="88">
        <v>7</v>
      </c>
      <c r="F15" s="38">
        <f>VLOOKUP(E15,баллы!$A$2:$B$41,2,FALSE)</f>
        <v>4</v>
      </c>
      <c r="G15" s="92">
        <f t="shared" si="0"/>
        <v>8.680662988236525</v>
      </c>
      <c r="L15" s="72" t="str">
        <f t="shared" si="1"/>
        <v>ЯкутинаВалерия</v>
      </c>
      <c r="M15" s="73">
        <f t="shared" si="2"/>
        <v>8.680662988236525</v>
      </c>
    </row>
    <row r="16" spans="1:13" ht="12.75">
      <c r="A16" s="100" t="s">
        <v>12</v>
      </c>
      <c r="B16" s="80" t="s">
        <v>13</v>
      </c>
      <c r="C16" s="1" t="s">
        <v>89</v>
      </c>
      <c r="D16" s="51">
        <f>VLOOKUP(A16&amp;B16,'Итог.'!$Q$6:$Y$115,8,FALSE)</f>
        <v>38.970336967147645</v>
      </c>
      <c r="E16" s="88">
        <v>8</v>
      </c>
      <c r="F16" s="38">
        <f>VLOOKUP(E16,баллы!$A$2:$B$41,2,FALSE)</f>
        <v>3</v>
      </c>
      <c r="G16" s="92">
        <f t="shared" si="0"/>
        <v>6.5104972411773945</v>
      </c>
      <c r="L16" s="72" t="str">
        <f t="shared" si="1"/>
        <v>МасловаНаталия</v>
      </c>
      <c r="M16" s="73">
        <f t="shared" si="2"/>
        <v>6.5104972411773945</v>
      </c>
    </row>
    <row r="17" spans="1:13" ht="12.75">
      <c r="A17" s="100" t="s">
        <v>4</v>
      </c>
      <c r="B17" s="80" t="s">
        <v>5</v>
      </c>
      <c r="C17" s="1" t="s">
        <v>30</v>
      </c>
      <c r="D17" s="51">
        <f>VLOOKUP(A17&amp;B17,'Итог.'!$Q$6:$Y$115,8,FALSE)</f>
        <v>40.022570511507205</v>
      </c>
      <c r="E17" s="88">
        <v>9</v>
      </c>
      <c r="F17" s="38">
        <f>VLOOKUP(E17,баллы!$A$2:$B$41,2,FALSE)</f>
        <v>2</v>
      </c>
      <c r="G17" s="92">
        <f t="shared" si="0"/>
        <v>4.340331494118263</v>
      </c>
      <c r="L17" s="72" t="str">
        <f t="shared" si="1"/>
        <v>ГиндинаОксана</v>
      </c>
      <c r="M17" s="73">
        <f t="shared" si="2"/>
        <v>4.340331494118263</v>
      </c>
    </row>
    <row r="18" spans="1:13" ht="12.75">
      <c r="A18" s="102" t="s">
        <v>20</v>
      </c>
      <c r="B18" s="2" t="s">
        <v>21</v>
      </c>
      <c r="C18" s="91" t="s">
        <v>27</v>
      </c>
      <c r="D18" s="51">
        <f>VLOOKUP(A18&amp;B18,'Итог.'!$Q$6:$Y$115,8,FALSE)</f>
        <v>24.30536376717557</v>
      </c>
      <c r="E18" s="88">
        <v>10</v>
      </c>
      <c r="F18" s="38">
        <f>VLOOKUP(E18,баллы!$A$2:$B$41,2,FALSE)</f>
        <v>2</v>
      </c>
      <c r="G18" s="92">
        <f t="shared" si="0"/>
        <v>4.340331494118263</v>
      </c>
      <c r="L18" s="72" t="str">
        <f t="shared" si="1"/>
        <v>РомановаЕкатерина</v>
      </c>
      <c r="M18" s="73">
        <f t="shared" si="2"/>
        <v>4.340331494118263</v>
      </c>
    </row>
    <row r="19" spans="1:13" ht="12.75">
      <c r="A19" s="102" t="s">
        <v>46</v>
      </c>
      <c r="B19" s="2" t="s">
        <v>47</v>
      </c>
      <c r="C19" s="91" t="s">
        <v>27</v>
      </c>
      <c r="D19" s="51">
        <f>VLOOKUP(A19&amp;B19,'Итог.'!$Q$6:$Y$115,8,FALSE)</f>
        <v>15.219693858959994</v>
      </c>
      <c r="E19" s="88">
        <v>11</v>
      </c>
      <c r="F19" s="38">
        <f>VLOOKUP(E19,баллы!$A$2:$B$41,2,FALSE)</f>
        <v>1</v>
      </c>
      <c r="G19" s="92">
        <f t="shared" si="0"/>
        <v>2.1701657470591313</v>
      </c>
      <c r="L19" s="72" t="str">
        <f t="shared" si="1"/>
        <v>КрутенюкАнастасия</v>
      </c>
      <c r="M19" s="73">
        <f t="shared" si="2"/>
        <v>2.1701657470591313</v>
      </c>
    </row>
    <row r="20" spans="1:13" ht="12.75">
      <c r="A20" s="140" t="s">
        <v>65</v>
      </c>
      <c r="B20" s="141" t="s">
        <v>21</v>
      </c>
      <c r="C20" s="142" t="s">
        <v>28</v>
      </c>
      <c r="D20" s="51">
        <f>VLOOKUP(A20&amp;B20,'Итог.'!$Q$6:$Y$115,8,FALSE)</f>
        <v>3.594258212745542</v>
      </c>
      <c r="E20" s="143">
        <v>12</v>
      </c>
      <c r="F20" s="38">
        <f>VLOOKUP(E20,баллы!$A$2:$B$41,2,FALSE)</f>
        <v>1</v>
      </c>
      <c r="G20" s="92">
        <f t="shared" si="0"/>
        <v>2.1701657470591313</v>
      </c>
      <c r="L20" s="72" t="str">
        <f t="shared" si="1"/>
        <v>СурмачЕкатерина</v>
      </c>
      <c r="M20" s="73">
        <f t="shared" si="2"/>
        <v>2.1701657470591313</v>
      </c>
    </row>
    <row r="21" spans="1:13" ht="13.5" thickBot="1">
      <c r="A21" s="10" t="s">
        <v>92</v>
      </c>
      <c r="B21" s="103" t="s">
        <v>15</v>
      </c>
      <c r="C21" s="104" t="s">
        <v>27</v>
      </c>
      <c r="D21" s="97">
        <f>VLOOKUP(A21&amp;B21,'Итог.'!$Q$6:$Y$115,8,FALSE)</f>
        <v>4.525327964940471</v>
      </c>
      <c r="E21" s="98">
        <v>13</v>
      </c>
      <c r="F21" s="148">
        <f>VLOOKUP(E21,баллы!$A$2:$B$41,2,FALSE)</f>
        <v>1</v>
      </c>
      <c r="G21" s="105">
        <f t="shared" si="0"/>
        <v>2.1701657470591313</v>
      </c>
      <c r="L21" s="72" t="str">
        <f t="shared" si="1"/>
        <v>НиколаенкоМария</v>
      </c>
      <c r="M21" s="73">
        <f t="shared" si="2"/>
        <v>2.1701657470591313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GEOKHI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 V.V.</dc:creator>
  <cp:keywords/>
  <dc:description/>
  <cp:lastModifiedBy>Man</cp:lastModifiedBy>
  <cp:lastPrinted>2007-10-20T11:00:33Z</cp:lastPrinted>
  <dcterms:created xsi:type="dcterms:W3CDTF">2007-02-12T11:00:23Z</dcterms:created>
  <dcterms:modified xsi:type="dcterms:W3CDTF">2013-05-07T04:47:03Z</dcterms:modified>
  <cp:category/>
  <cp:version/>
  <cp:contentType/>
  <cp:contentStatus/>
</cp:coreProperties>
</file>