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40324592\Desktop\Deskboard\Роллер-спорт\Соревнования\2024\10. Суздаль 15.11.2024\Результаты\"/>
    </mc:Choice>
  </mc:AlternateContent>
  <xr:revisionPtr revIDLastSave="0" documentId="8_{CE3A7F48-7A48-4426-9CA5-BBB0A8EB5FD0}" xr6:coauthVersionLast="47" xr6:coauthVersionMax="47" xr10:uidLastSave="{00000000-0000-0000-0000-000000000000}"/>
  <bookViews>
    <workbookView xWindow="-110" yWindow="-110" windowWidth="22620" windowHeight="13620" activeTab="5" xr2:uid="{00000000-000D-0000-FFFF-FFFF00000000}"/>
  </bookViews>
  <sheets>
    <sheet name="Список общий" sheetId="1" r:id="rId1"/>
    <sheet name="100 м 12" sheetId="2" r:id="rId2"/>
    <sheet name="100 м" sheetId="3" r:id="rId3"/>
    <sheet name="500 м 12" sheetId="4" r:id="rId4"/>
    <sheet name="500 м" sheetId="5" r:id="rId5"/>
    <sheet name="Лист1" sheetId="9" r:id="rId6"/>
    <sheet name="Расписание" sheetId="6" r:id="rId7"/>
    <sheet name="ответы на форму" sheetId="7" state="hidden" r:id="rId8"/>
    <sheet name="предварительное" sheetId="8" state="hidden" r:id="rId9"/>
  </sheets>
  <definedNames>
    <definedName name="_xlnm._FilterDatabase" localSheetId="7" hidden="1">'ответы на форму'!$A$1:$J$103</definedName>
    <definedName name="_xlnm._FilterDatabase" localSheetId="0" hidden="1">'Список общий'!$B$1:$J$114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seNvbfs+HSTFJPoBhi5i/YcVdXD+SdQerEe2pCdeUk0="/>
    </ext>
  </extLst>
</workbook>
</file>

<file path=xl/calcChain.xml><?xml version="1.0" encoding="utf-8"?>
<calcChain xmlns="http://schemas.openxmlformats.org/spreadsheetml/2006/main">
  <c r="G48" i="9" l="1"/>
  <c r="G44" i="9"/>
  <c r="G45" i="9"/>
  <c r="G43" i="9"/>
  <c r="G40" i="9"/>
  <c r="G39" i="9"/>
  <c r="G35" i="9"/>
  <c r="G36" i="9"/>
  <c r="G34" i="9"/>
  <c r="G31" i="9"/>
  <c r="G30" i="9"/>
  <c r="G26" i="9"/>
  <c r="G27" i="9"/>
  <c r="G25" i="9"/>
  <c r="G21" i="9"/>
  <c r="G22" i="9"/>
  <c r="G20" i="9"/>
  <c r="M13" i="9"/>
  <c r="G16" i="9"/>
  <c r="G17" i="9"/>
  <c r="G15" i="9"/>
  <c r="G11" i="9"/>
  <c r="G12" i="9"/>
  <c r="G10" i="9"/>
  <c r="G6" i="9"/>
  <c r="G7" i="9"/>
  <c r="G5" i="9"/>
  <c r="D68" i="9"/>
  <c r="D64" i="9"/>
  <c r="D65" i="9"/>
  <c r="D63" i="9"/>
  <c r="D60" i="9"/>
  <c r="D59" i="9"/>
  <c r="D55" i="9"/>
  <c r="D56" i="9"/>
  <c r="D54" i="9"/>
  <c r="D51" i="9"/>
  <c r="D50" i="9"/>
  <c r="D46" i="9"/>
  <c r="D47" i="9"/>
  <c r="D45" i="9"/>
  <c r="D41" i="9"/>
  <c r="D42" i="9"/>
  <c r="D40" i="9"/>
  <c r="D36" i="9"/>
  <c r="D37" i="9"/>
  <c r="D35" i="9"/>
  <c r="D31" i="9"/>
  <c r="D32" i="9"/>
  <c r="D30" i="9"/>
  <c r="M10" i="9"/>
  <c r="M9" i="9"/>
  <c r="M11" i="9"/>
  <c r="M12" i="9"/>
  <c r="M7" i="9"/>
  <c r="M8" i="9"/>
  <c r="M4" i="9"/>
  <c r="M5" i="9"/>
  <c r="M6" i="9"/>
  <c r="D10" i="9"/>
  <c r="D6" i="9"/>
  <c r="J103" i="7"/>
  <c r="I103" i="7"/>
  <c r="J102" i="7"/>
  <c r="I102" i="7"/>
  <c r="J101" i="7"/>
  <c r="I101" i="7"/>
  <c r="J100" i="7"/>
  <c r="I100" i="7"/>
  <c r="J99" i="7"/>
  <c r="I99" i="7"/>
  <c r="J98" i="7"/>
  <c r="I98" i="7"/>
  <c r="J97" i="7"/>
  <c r="I97" i="7"/>
  <c r="J96" i="7"/>
  <c r="I96" i="7"/>
  <c r="J95" i="7"/>
  <c r="I95" i="7"/>
  <c r="J94" i="7"/>
  <c r="I94" i="7"/>
  <c r="J93" i="7"/>
  <c r="I93" i="7"/>
  <c r="J92" i="7"/>
  <c r="I92" i="7"/>
  <c r="J91" i="7"/>
  <c r="I91" i="7"/>
  <c r="J90" i="7"/>
  <c r="I90" i="7"/>
  <c r="J89" i="7"/>
  <c r="I89" i="7"/>
  <c r="J88" i="7"/>
  <c r="I88" i="7"/>
  <c r="J87" i="7"/>
  <c r="I87" i="7"/>
  <c r="J86" i="7"/>
  <c r="I86" i="7"/>
  <c r="J85" i="7"/>
  <c r="I85" i="7"/>
  <c r="J84" i="7"/>
  <c r="I84" i="7"/>
  <c r="J83" i="7"/>
  <c r="I83" i="7"/>
  <c r="J82" i="7"/>
  <c r="I82" i="7"/>
  <c r="J81" i="7"/>
  <c r="I81" i="7"/>
  <c r="J80" i="7"/>
  <c r="I80" i="7"/>
  <c r="J79" i="7"/>
  <c r="I79" i="7"/>
  <c r="J78" i="7"/>
  <c r="I78" i="7"/>
  <c r="J77" i="7"/>
  <c r="I77" i="7"/>
  <c r="J76" i="7"/>
  <c r="I76" i="7"/>
  <c r="J75" i="7"/>
  <c r="I75" i="7"/>
  <c r="J74" i="7"/>
  <c r="I74" i="7"/>
  <c r="J73" i="7"/>
  <c r="I73" i="7"/>
  <c r="J72" i="7"/>
  <c r="I72" i="7"/>
  <c r="J71" i="7"/>
  <c r="I71" i="7"/>
  <c r="J70" i="7"/>
  <c r="I70" i="7"/>
  <c r="J69" i="7"/>
  <c r="I69" i="7"/>
  <c r="J68" i="7"/>
  <c r="I68" i="7"/>
  <c r="J67" i="7"/>
  <c r="I67" i="7"/>
  <c r="J66" i="7"/>
  <c r="I66" i="7"/>
  <c r="J65" i="7"/>
  <c r="I65" i="7"/>
  <c r="J64" i="7"/>
  <c r="I64" i="7"/>
  <c r="J63" i="7"/>
  <c r="I63" i="7"/>
  <c r="J62" i="7"/>
  <c r="I62" i="7"/>
  <c r="J61" i="7"/>
  <c r="I61" i="7"/>
  <c r="J60" i="7"/>
  <c r="I60" i="7"/>
  <c r="J59" i="7"/>
  <c r="I59" i="7"/>
  <c r="J58" i="7"/>
  <c r="I58" i="7"/>
  <c r="J57" i="7"/>
  <c r="I57" i="7"/>
  <c r="J56" i="7"/>
  <c r="I56" i="7"/>
  <c r="J55" i="7"/>
  <c r="I55" i="7"/>
  <c r="J54" i="7"/>
  <c r="I54" i="7"/>
  <c r="J53" i="7"/>
  <c r="I53" i="7"/>
  <c r="J52" i="7"/>
  <c r="I52" i="7"/>
  <c r="J51" i="7"/>
  <c r="I51" i="7"/>
  <c r="J50" i="7"/>
  <c r="I50" i="7"/>
  <c r="J49" i="7"/>
  <c r="I48" i="7"/>
  <c r="J48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J36" i="7"/>
  <c r="I36" i="7"/>
  <c r="I35" i="7"/>
  <c r="J35" i="7" s="1"/>
  <c r="I34" i="7"/>
  <c r="J34" i="7" s="1"/>
  <c r="I33" i="7"/>
  <c r="J33" i="7" s="1"/>
  <c r="J32" i="7"/>
  <c r="I32" i="7"/>
  <c r="I31" i="7"/>
  <c r="J31" i="7" s="1"/>
  <c r="I30" i="7"/>
  <c r="J30" i="7" s="1"/>
  <c r="I29" i="7"/>
  <c r="J29" i="7" s="1"/>
  <c r="J28" i="7"/>
  <c r="I28" i="7"/>
  <c r="I27" i="7"/>
  <c r="J27" i="7" s="1"/>
  <c r="I26" i="7"/>
  <c r="J26" i="7" s="1"/>
  <c r="I25" i="7"/>
  <c r="J25" i="7" s="1"/>
  <c r="J24" i="7"/>
  <c r="I24" i="7"/>
  <c r="I23" i="7"/>
  <c r="J23" i="7" s="1"/>
  <c r="I22" i="7"/>
  <c r="J22" i="7" s="1"/>
  <c r="I21" i="7"/>
  <c r="J21" i="7" s="1"/>
  <c r="J20" i="7"/>
  <c r="I20" i="7"/>
  <c r="I19" i="7"/>
  <c r="J19" i="7" s="1"/>
  <c r="I18" i="7"/>
  <c r="J18" i="7" s="1"/>
  <c r="I17" i="7"/>
  <c r="J17" i="7" s="1"/>
  <c r="J16" i="7"/>
  <c r="I16" i="7"/>
  <c r="I15" i="7"/>
  <c r="J15" i="7" s="1"/>
  <c r="I14" i="7"/>
  <c r="J14" i="7" s="1"/>
  <c r="I13" i="7"/>
  <c r="J13" i="7" s="1"/>
  <c r="J12" i="7"/>
  <c r="I12" i="7"/>
  <c r="I11" i="7"/>
  <c r="J11" i="7" s="1"/>
  <c r="I10" i="7"/>
  <c r="J10" i="7" s="1"/>
  <c r="I9" i="7"/>
  <c r="J9" i="7" s="1"/>
  <c r="J8" i="7"/>
  <c r="I8" i="7"/>
  <c r="I7" i="7"/>
  <c r="J7" i="7" s="1"/>
  <c r="I6" i="7"/>
  <c r="J6" i="7" s="1"/>
  <c r="I5" i="7"/>
  <c r="J5" i="7" s="1"/>
  <c r="J4" i="7"/>
  <c r="I4" i="7"/>
  <c r="I3" i="7"/>
  <c r="J3" i="7" s="1"/>
  <c r="I2" i="7"/>
  <c r="J2" i="7" s="1"/>
  <c r="E39" i="6"/>
  <c r="F37" i="6"/>
  <c r="F36" i="6"/>
  <c r="F35" i="6"/>
  <c r="F34" i="6"/>
  <c r="F33" i="6"/>
  <c r="F32" i="6"/>
  <c r="F31" i="6"/>
  <c r="F30" i="6"/>
  <c r="F29" i="6"/>
  <c r="F28" i="6"/>
  <c r="F27" i="6"/>
  <c r="F26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38" i="6" s="1"/>
  <c r="K296" i="5"/>
  <c r="G296" i="5"/>
  <c r="D296" i="5"/>
  <c r="A296" i="5"/>
  <c r="J295" i="5"/>
  <c r="G288" i="5"/>
  <c r="H288" i="5" s="1"/>
  <c r="A288" i="5" s="1"/>
  <c r="D288" i="5"/>
  <c r="G287" i="5"/>
  <c r="D287" i="5"/>
  <c r="G286" i="5"/>
  <c r="D286" i="5"/>
  <c r="H285" i="5"/>
  <c r="A285" i="5" s="1"/>
  <c r="G285" i="5"/>
  <c r="D285" i="5"/>
  <c r="G284" i="5"/>
  <c r="D284" i="5"/>
  <c r="G283" i="5"/>
  <c r="D283" i="5"/>
  <c r="J282" i="5"/>
  <c r="J280" i="5"/>
  <c r="G262" i="5"/>
  <c r="D262" i="5"/>
  <c r="B262" i="5"/>
  <c r="G261" i="5"/>
  <c r="D261" i="5"/>
  <c r="B261" i="5"/>
  <c r="G260" i="5"/>
  <c r="D260" i="5"/>
  <c r="B260" i="5"/>
  <c r="G259" i="5"/>
  <c r="D259" i="5"/>
  <c r="B259" i="5"/>
  <c r="G258" i="5"/>
  <c r="D258" i="5"/>
  <c r="B258" i="5"/>
  <c r="J257" i="5"/>
  <c r="J255" i="5"/>
  <c r="G236" i="5"/>
  <c r="D236" i="5"/>
  <c r="B236" i="5"/>
  <c r="G235" i="5"/>
  <c r="D235" i="5"/>
  <c r="B235" i="5"/>
  <c r="G234" i="5"/>
  <c r="H234" i="5" s="1"/>
  <c r="A234" i="5" s="1"/>
  <c r="D234" i="5"/>
  <c r="B234" i="5"/>
  <c r="H233" i="5"/>
  <c r="A233" i="5" s="1"/>
  <c r="G233" i="5"/>
  <c r="D233" i="5"/>
  <c r="B233" i="5"/>
  <c r="J232" i="5"/>
  <c r="J230" i="5"/>
  <c r="G213" i="5"/>
  <c r="D213" i="5"/>
  <c r="B213" i="5"/>
  <c r="G212" i="5"/>
  <c r="D212" i="5"/>
  <c r="B212" i="5"/>
  <c r="G211" i="5"/>
  <c r="D211" i="5"/>
  <c r="B211" i="5"/>
  <c r="G210" i="5"/>
  <c r="D210" i="5"/>
  <c r="B210" i="5"/>
  <c r="G209" i="5"/>
  <c r="D209" i="5"/>
  <c r="B209" i="5"/>
  <c r="G208" i="5"/>
  <c r="D208" i="5"/>
  <c r="B208" i="5"/>
  <c r="J207" i="5"/>
  <c r="J205" i="5"/>
  <c r="G187" i="5"/>
  <c r="D187" i="5"/>
  <c r="B187" i="5"/>
  <c r="G186" i="5"/>
  <c r="D186" i="5"/>
  <c r="B186" i="5"/>
  <c r="G185" i="5"/>
  <c r="D185" i="5"/>
  <c r="B185" i="5"/>
  <c r="G184" i="5"/>
  <c r="D184" i="5"/>
  <c r="B184" i="5"/>
  <c r="G183" i="5"/>
  <c r="D183" i="5"/>
  <c r="B183" i="5"/>
  <c r="J182" i="5"/>
  <c r="J180" i="5"/>
  <c r="A166" i="5"/>
  <c r="A165" i="5"/>
  <c r="A164" i="5"/>
  <c r="G163" i="5"/>
  <c r="G162" i="5"/>
  <c r="A162" i="5"/>
  <c r="G161" i="5"/>
  <c r="G160" i="5"/>
  <c r="H160" i="5" s="1"/>
  <c r="A160" i="5" s="1"/>
  <c r="G159" i="5"/>
  <c r="G158" i="5"/>
  <c r="J157" i="5"/>
  <c r="J155" i="5"/>
  <c r="G139" i="5"/>
  <c r="D139" i="5"/>
  <c r="A139" i="5"/>
  <c r="K138" i="5"/>
  <c r="G138" i="5"/>
  <c r="D138" i="5"/>
  <c r="A138" i="5"/>
  <c r="K137" i="5"/>
  <c r="G137" i="5"/>
  <c r="D137" i="5"/>
  <c r="A137" i="5"/>
  <c r="K136" i="5"/>
  <c r="G136" i="5"/>
  <c r="D136" i="5"/>
  <c r="A136" i="5"/>
  <c r="K135" i="5"/>
  <c r="G135" i="5"/>
  <c r="D135" i="5"/>
  <c r="A135" i="5"/>
  <c r="K134" i="5"/>
  <c r="G134" i="5"/>
  <c r="D134" i="5"/>
  <c r="A134" i="5"/>
  <c r="K133" i="5"/>
  <c r="G133" i="5"/>
  <c r="D133" i="5"/>
  <c r="A133" i="5"/>
  <c r="J132" i="5"/>
  <c r="J130" i="5"/>
  <c r="G113" i="5"/>
  <c r="G112" i="5"/>
  <c r="G111" i="5"/>
  <c r="G110" i="5"/>
  <c r="G109" i="5"/>
  <c r="G108" i="5"/>
  <c r="J107" i="5"/>
  <c r="J105" i="5"/>
  <c r="J82" i="5"/>
  <c r="J80" i="5"/>
  <c r="J57" i="5"/>
  <c r="J55" i="5"/>
  <c r="J32" i="5"/>
  <c r="J30" i="5"/>
  <c r="J7" i="5"/>
  <c r="J5" i="5"/>
  <c r="G116" i="4"/>
  <c r="C116" i="4"/>
  <c r="D116" i="4" s="1"/>
  <c r="G115" i="4"/>
  <c r="C115" i="4"/>
  <c r="D115" i="4" s="1"/>
  <c r="G114" i="4"/>
  <c r="C114" i="4"/>
  <c r="D114" i="4" s="1"/>
  <c r="G113" i="4"/>
  <c r="C113" i="4"/>
  <c r="D113" i="4" s="1"/>
  <c r="G112" i="4"/>
  <c r="H112" i="4" s="1"/>
  <c r="A112" i="4" s="1"/>
  <c r="G111" i="4"/>
  <c r="C111" i="4"/>
  <c r="D111" i="4" s="1"/>
  <c r="G110" i="4"/>
  <c r="C110" i="4"/>
  <c r="D110" i="4" s="1"/>
  <c r="H109" i="4"/>
  <c r="A109" i="4" s="1"/>
  <c r="G109" i="4"/>
  <c r="D109" i="4"/>
  <c r="C109" i="4"/>
  <c r="G108" i="4"/>
  <c r="H111" i="4" s="1"/>
  <c r="A111" i="4" s="1"/>
  <c r="C108" i="4"/>
  <c r="D108" i="4" s="1"/>
  <c r="G94" i="4"/>
  <c r="G92" i="4"/>
  <c r="G91" i="4"/>
  <c r="G90" i="4"/>
  <c r="G89" i="4"/>
  <c r="G88" i="4"/>
  <c r="G87" i="4"/>
  <c r="G86" i="4"/>
  <c r="G85" i="4"/>
  <c r="G84" i="4"/>
  <c r="G83" i="4"/>
  <c r="G47" i="4"/>
  <c r="D47" i="4"/>
  <c r="G46" i="4"/>
  <c r="H46" i="4" s="1"/>
  <c r="A46" i="4" s="1"/>
  <c r="G45" i="4"/>
  <c r="G44" i="4"/>
  <c r="G43" i="4"/>
  <c r="G42" i="4"/>
  <c r="H41" i="4"/>
  <c r="G41" i="4"/>
  <c r="A41" i="4"/>
  <c r="G40" i="4"/>
  <c r="H39" i="4"/>
  <c r="A39" i="4" s="1"/>
  <c r="G39" i="4"/>
  <c r="G38" i="4"/>
  <c r="G37" i="4"/>
  <c r="G36" i="4"/>
  <c r="G35" i="4"/>
  <c r="G34" i="4"/>
  <c r="G33" i="4"/>
  <c r="G297" i="3"/>
  <c r="A297" i="3"/>
  <c r="J296" i="3"/>
  <c r="G288" i="3"/>
  <c r="G287" i="3"/>
  <c r="G286" i="3"/>
  <c r="G285" i="3"/>
  <c r="G284" i="3"/>
  <c r="G283" i="3"/>
  <c r="J282" i="3"/>
  <c r="J280" i="3"/>
  <c r="J264" i="3"/>
  <c r="G262" i="3"/>
  <c r="D262" i="3"/>
  <c r="B262" i="3"/>
  <c r="G261" i="3"/>
  <c r="D261" i="3"/>
  <c r="B261" i="3"/>
  <c r="G260" i="3"/>
  <c r="D260" i="3"/>
  <c r="B260" i="3"/>
  <c r="G259" i="3"/>
  <c r="D259" i="3"/>
  <c r="B259" i="3"/>
  <c r="H258" i="3"/>
  <c r="A258" i="3" s="1"/>
  <c r="G258" i="3"/>
  <c r="D258" i="3"/>
  <c r="B258" i="3"/>
  <c r="J257" i="3"/>
  <c r="J255" i="3"/>
  <c r="G236" i="3"/>
  <c r="D236" i="3"/>
  <c r="B236" i="3"/>
  <c r="G235" i="3"/>
  <c r="D235" i="3"/>
  <c r="B235" i="3"/>
  <c r="G234" i="3"/>
  <c r="D234" i="3"/>
  <c r="B234" i="3"/>
  <c r="G233" i="3"/>
  <c r="D233" i="3"/>
  <c r="B233" i="3"/>
  <c r="J232" i="3"/>
  <c r="J230" i="3"/>
  <c r="G213" i="3"/>
  <c r="D213" i="3"/>
  <c r="B213" i="3"/>
  <c r="G212" i="3"/>
  <c r="H212" i="3" s="1"/>
  <c r="A212" i="3" s="1"/>
  <c r="D212" i="3"/>
  <c r="B212" i="3"/>
  <c r="H211" i="3"/>
  <c r="A211" i="3" s="1"/>
  <c r="G211" i="3"/>
  <c r="D211" i="3"/>
  <c r="B211" i="3"/>
  <c r="H210" i="3"/>
  <c r="A210" i="3" s="1"/>
  <c r="G210" i="3"/>
  <c r="D210" i="3"/>
  <c r="B210" i="3"/>
  <c r="H209" i="3"/>
  <c r="A209" i="3" s="1"/>
  <c r="G209" i="3"/>
  <c r="D209" i="3"/>
  <c r="B209" i="3"/>
  <c r="G208" i="3"/>
  <c r="D208" i="3"/>
  <c r="B208" i="3"/>
  <c r="J207" i="3"/>
  <c r="J205" i="3"/>
  <c r="G187" i="3"/>
  <c r="D187" i="3"/>
  <c r="B187" i="3"/>
  <c r="H186" i="3"/>
  <c r="A186" i="3" s="1"/>
  <c r="G186" i="3"/>
  <c r="D186" i="3"/>
  <c r="B186" i="3"/>
  <c r="H185" i="3"/>
  <c r="A185" i="3" s="1"/>
  <c r="G185" i="3"/>
  <c r="D185" i="3"/>
  <c r="B185" i="3"/>
  <c r="G184" i="3"/>
  <c r="H184" i="3" s="1"/>
  <c r="D184" i="3"/>
  <c r="B184" i="3"/>
  <c r="A184" i="3"/>
  <c r="G183" i="3"/>
  <c r="H187" i="3" s="1"/>
  <c r="A187" i="3" s="1"/>
  <c r="D183" i="3"/>
  <c r="B183" i="3"/>
  <c r="J182" i="3"/>
  <c r="J180" i="3"/>
  <c r="G163" i="3"/>
  <c r="H163" i="3" s="1"/>
  <c r="A163" i="3" s="1"/>
  <c r="G162" i="3"/>
  <c r="H161" i="3"/>
  <c r="A161" i="3" s="1"/>
  <c r="G161" i="3"/>
  <c r="G160" i="3"/>
  <c r="G159" i="3"/>
  <c r="G158" i="3"/>
  <c r="J157" i="3"/>
  <c r="J155" i="3"/>
  <c r="G138" i="3"/>
  <c r="G137" i="3"/>
  <c r="H137" i="3" s="1"/>
  <c r="A137" i="3" s="1"/>
  <c r="G136" i="3"/>
  <c r="G135" i="3"/>
  <c r="G134" i="3"/>
  <c r="G133" i="3"/>
  <c r="H134" i="3" s="1"/>
  <c r="A134" i="3" s="1"/>
  <c r="J132" i="3"/>
  <c r="J130" i="3"/>
  <c r="G113" i="3"/>
  <c r="G112" i="3"/>
  <c r="G111" i="3"/>
  <c r="G110" i="3"/>
  <c r="G109" i="3"/>
  <c r="G108" i="3"/>
  <c r="J107" i="3"/>
  <c r="J105" i="3"/>
  <c r="G86" i="3"/>
  <c r="H86" i="3" s="1"/>
  <c r="A86" i="3" s="1"/>
  <c r="D86" i="3"/>
  <c r="D22" i="9" s="1"/>
  <c r="B86" i="3"/>
  <c r="G85" i="3"/>
  <c r="D85" i="3"/>
  <c r="B85" i="3"/>
  <c r="G84" i="3"/>
  <c r="D84" i="3"/>
  <c r="D20" i="9" s="1"/>
  <c r="B84" i="3"/>
  <c r="G83" i="3"/>
  <c r="H83" i="3" s="1"/>
  <c r="A83" i="3" s="1"/>
  <c r="D83" i="3"/>
  <c r="D21" i="9" s="1"/>
  <c r="B83" i="3"/>
  <c r="J82" i="3"/>
  <c r="J80" i="3"/>
  <c r="G63" i="3"/>
  <c r="H62" i="3"/>
  <c r="A62" i="3" s="1"/>
  <c r="G62" i="3"/>
  <c r="G61" i="3"/>
  <c r="G60" i="3"/>
  <c r="H59" i="3"/>
  <c r="A59" i="3" s="1"/>
  <c r="G59" i="3"/>
  <c r="H58" i="3" s="1"/>
  <c r="A58" i="3" s="1"/>
  <c r="G58" i="3"/>
  <c r="J57" i="3"/>
  <c r="J55" i="3"/>
  <c r="H36" i="3"/>
  <c r="A36" i="3" s="1"/>
  <c r="G36" i="3"/>
  <c r="D36" i="3"/>
  <c r="B36" i="3"/>
  <c r="H35" i="3"/>
  <c r="G35" i="3"/>
  <c r="D35" i="3"/>
  <c r="D11" i="9" s="1"/>
  <c r="B35" i="3"/>
  <c r="A35" i="3"/>
  <c r="G34" i="3"/>
  <c r="D34" i="3"/>
  <c r="B34" i="3"/>
  <c r="G33" i="3"/>
  <c r="H33" i="3" s="1"/>
  <c r="D33" i="3"/>
  <c r="D12" i="9" s="1"/>
  <c r="B33" i="3"/>
  <c r="A33" i="3"/>
  <c r="J32" i="3"/>
  <c r="J30" i="3"/>
  <c r="G11" i="3"/>
  <c r="D11" i="3"/>
  <c r="B11" i="3"/>
  <c r="G10" i="3"/>
  <c r="H10" i="3" s="1"/>
  <c r="A10" i="3" s="1"/>
  <c r="D10" i="3"/>
  <c r="D5" i="9" s="1"/>
  <c r="B10" i="3"/>
  <c r="G9" i="3"/>
  <c r="D9" i="3"/>
  <c r="B9" i="3"/>
  <c r="G8" i="3"/>
  <c r="D8" i="3"/>
  <c r="D7" i="9" s="1"/>
  <c r="I6" i="9" s="1"/>
  <c r="B8" i="3"/>
  <c r="J7" i="3"/>
  <c r="J5" i="3"/>
  <c r="G122" i="2"/>
  <c r="A122" i="2"/>
  <c r="G117" i="2"/>
  <c r="H117" i="2" s="1"/>
  <c r="A117" i="2" s="1"/>
  <c r="G116" i="2"/>
  <c r="H115" i="2"/>
  <c r="A115" i="2" s="1"/>
  <c r="G115" i="2"/>
  <c r="G114" i="2"/>
  <c r="G113" i="2"/>
  <c r="G112" i="2"/>
  <c r="G111" i="2"/>
  <c r="G110" i="2"/>
  <c r="G109" i="2"/>
  <c r="G108" i="2"/>
  <c r="H111" i="2" s="1"/>
  <c r="A111" i="2" s="1"/>
  <c r="G94" i="2"/>
  <c r="G93" i="2"/>
  <c r="G92" i="2"/>
  <c r="G91" i="2"/>
  <c r="G90" i="2"/>
  <c r="H90" i="2" s="1"/>
  <c r="A90" i="2" s="1"/>
  <c r="G89" i="2"/>
  <c r="H88" i="2"/>
  <c r="A88" i="2" s="1"/>
  <c r="G88" i="2"/>
  <c r="G87" i="2"/>
  <c r="G86" i="2"/>
  <c r="H85" i="2"/>
  <c r="A85" i="2" s="1"/>
  <c r="G85" i="2"/>
  <c r="H84" i="2"/>
  <c r="A84" i="2" s="1"/>
  <c r="G84" i="2"/>
  <c r="H87" i="2" s="1"/>
  <c r="A87" i="2" s="1"/>
  <c r="G83" i="2"/>
  <c r="G69" i="2"/>
  <c r="H69" i="2" s="1"/>
  <c r="A69" i="2" s="1"/>
  <c r="G68" i="2"/>
  <c r="H67" i="2"/>
  <c r="A67" i="2" s="1"/>
  <c r="G67" i="2"/>
  <c r="G66" i="2"/>
  <c r="G65" i="2"/>
  <c r="H64" i="2"/>
  <c r="A64" i="2" s="1"/>
  <c r="G64" i="2"/>
  <c r="G63" i="2"/>
  <c r="G62" i="2"/>
  <c r="G61" i="2"/>
  <c r="H61" i="2" s="1"/>
  <c r="A61" i="2" s="1"/>
  <c r="G60" i="2"/>
  <c r="G59" i="2"/>
  <c r="G58" i="2"/>
  <c r="G48" i="2"/>
  <c r="G47" i="2"/>
  <c r="G46" i="2"/>
  <c r="G45" i="2"/>
  <c r="G44" i="2"/>
  <c r="H47" i="2" s="1"/>
  <c r="A47" i="2" s="1"/>
  <c r="G43" i="2"/>
  <c r="H43" i="2" s="1"/>
  <c r="A43" i="2"/>
  <c r="H42" i="2"/>
  <c r="A42" i="2" s="1"/>
  <c r="G42" i="2"/>
  <c r="G41" i="2"/>
  <c r="G40" i="2"/>
  <c r="H39" i="2"/>
  <c r="A39" i="2" s="1"/>
  <c r="G39" i="2"/>
  <c r="G38" i="2"/>
  <c r="G37" i="2"/>
  <c r="G36" i="2"/>
  <c r="H36" i="2" s="1"/>
  <c r="A36" i="2" s="1"/>
  <c r="G35" i="2"/>
  <c r="G34" i="2"/>
  <c r="G33" i="2"/>
  <c r="G16" i="2"/>
  <c r="G15" i="2"/>
  <c r="G14" i="2"/>
  <c r="G13" i="2"/>
  <c r="G12" i="2"/>
  <c r="H14" i="2" s="1"/>
  <c r="A14" i="2" s="1"/>
  <c r="G11" i="2"/>
  <c r="H10" i="2"/>
  <c r="A10" i="2" s="1"/>
  <c r="G10" i="2"/>
  <c r="G9" i="2"/>
  <c r="G8" i="2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C66" i="2" l="1"/>
  <c r="D66" i="2" s="1"/>
  <c r="H113" i="3"/>
  <c r="A113" i="3" s="1"/>
  <c r="H110" i="3"/>
  <c r="A110" i="3" s="1"/>
  <c r="H108" i="3"/>
  <c r="A108" i="3" s="1"/>
  <c r="H109" i="3"/>
  <c r="A109" i="3" s="1"/>
  <c r="C37" i="2"/>
  <c r="D37" i="2" s="1"/>
  <c r="C62" i="2"/>
  <c r="D62" i="2" s="1"/>
  <c r="C91" i="2"/>
  <c r="D91" i="2" s="1"/>
  <c r="H94" i="2"/>
  <c r="A94" i="2" s="1"/>
  <c r="K35" i="3"/>
  <c r="K33" i="3"/>
  <c r="H236" i="3"/>
  <c r="A236" i="3" s="1"/>
  <c r="H235" i="3"/>
  <c r="A235" i="3" s="1"/>
  <c r="H11" i="2"/>
  <c r="A11" i="2" s="1"/>
  <c r="H9" i="2"/>
  <c r="A9" i="2" s="1"/>
  <c r="H37" i="2"/>
  <c r="A37" i="2" s="1"/>
  <c r="H46" i="2"/>
  <c r="A46" i="2" s="1"/>
  <c r="H62" i="2"/>
  <c r="A62" i="2" s="1"/>
  <c r="H68" i="2"/>
  <c r="A68" i="2" s="1"/>
  <c r="H91" i="2"/>
  <c r="A91" i="2" s="1"/>
  <c r="H112" i="2"/>
  <c r="A112" i="2" s="1"/>
  <c r="H116" i="2"/>
  <c r="A116" i="2" s="1"/>
  <c r="H138" i="3"/>
  <c r="A138" i="3" s="1"/>
  <c r="C45" i="4"/>
  <c r="D45" i="4" s="1"/>
  <c r="C9" i="2"/>
  <c r="D9" i="2" s="1"/>
  <c r="C41" i="2"/>
  <c r="D41" i="2" s="1"/>
  <c r="H108" i="2"/>
  <c r="A108" i="2" s="1"/>
  <c r="H233" i="3"/>
  <c r="A233" i="3" s="1"/>
  <c r="C112" i="4"/>
  <c r="D112" i="4" s="1"/>
  <c r="C90" i="4"/>
  <c r="D90" i="4" s="1"/>
  <c r="C42" i="4"/>
  <c r="D42" i="4" s="1"/>
  <c r="C34" i="4"/>
  <c r="D34" i="4" s="1"/>
  <c r="C91" i="4"/>
  <c r="D91" i="4" s="1"/>
  <c r="C83" i="4"/>
  <c r="D83" i="4" s="1"/>
  <c r="C43" i="4"/>
  <c r="D43" i="4" s="1"/>
  <c r="C35" i="4"/>
  <c r="D35" i="4" s="1"/>
  <c r="C89" i="4"/>
  <c r="D89" i="4" s="1"/>
  <c r="C41" i="4"/>
  <c r="D41" i="4" s="1"/>
  <c r="C33" i="4"/>
  <c r="D33" i="4" s="1"/>
  <c r="C87" i="4"/>
  <c r="D87" i="4" s="1"/>
  <c r="C39" i="4"/>
  <c r="D39" i="4" s="1"/>
  <c r="C94" i="4"/>
  <c r="D94" i="4" s="1"/>
  <c r="C85" i="4"/>
  <c r="D85" i="4" s="1"/>
  <c r="C115" i="2"/>
  <c r="D115" i="2" s="1"/>
  <c r="C44" i="4"/>
  <c r="D44" i="4" s="1"/>
  <c r="C36" i="4"/>
  <c r="D36" i="4" s="1"/>
  <c r="C122" i="2"/>
  <c r="C92" i="4"/>
  <c r="D92" i="4" s="1"/>
  <c r="C84" i="4"/>
  <c r="D84" i="4" s="1"/>
  <c r="C46" i="4"/>
  <c r="D46" i="4" s="1"/>
  <c r="C38" i="4"/>
  <c r="D38" i="4" s="1"/>
  <c r="C86" i="4"/>
  <c r="D86" i="4" s="1"/>
  <c r="C40" i="4"/>
  <c r="D40" i="4" s="1"/>
  <c r="C108" i="2"/>
  <c r="D108" i="2" s="1"/>
  <c r="C90" i="2"/>
  <c r="D90" i="2" s="1"/>
  <c r="C69" i="2"/>
  <c r="D69" i="2" s="1"/>
  <c r="C61" i="2"/>
  <c r="D61" i="2" s="1"/>
  <c r="C44" i="2"/>
  <c r="D44" i="2" s="1"/>
  <c r="C36" i="2"/>
  <c r="D36" i="2" s="1"/>
  <c r="C12" i="2"/>
  <c r="D12" i="2" s="1"/>
  <c r="C88" i="4"/>
  <c r="D88" i="4" s="1"/>
  <c r="C116" i="2"/>
  <c r="D116" i="2" s="1"/>
  <c r="C114" i="2"/>
  <c r="D114" i="2" s="1"/>
  <c r="C110" i="2"/>
  <c r="D110" i="2" s="1"/>
  <c r="C93" i="2"/>
  <c r="D93" i="2" s="1"/>
  <c r="C85" i="2"/>
  <c r="D85" i="2" s="1"/>
  <c r="C64" i="2"/>
  <c r="D64" i="2" s="1"/>
  <c r="C47" i="2"/>
  <c r="D47" i="2" s="1"/>
  <c r="C39" i="2"/>
  <c r="D39" i="2" s="1"/>
  <c r="C15" i="2"/>
  <c r="D15" i="2" s="1"/>
  <c r="C88" i="2"/>
  <c r="D88" i="2" s="1"/>
  <c r="C67" i="2"/>
  <c r="D67" i="2" s="1"/>
  <c r="C59" i="2"/>
  <c r="D59" i="2" s="1"/>
  <c r="C42" i="2"/>
  <c r="D42" i="2" s="1"/>
  <c r="C34" i="2"/>
  <c r="D34" i="2" s="1"/>
  <c r="C10" i="2"/>
  <c r="D10" i="2" s="1"/>
  <c r="C37" i="4"/>
  <c r="D37" i="4" s="1"/>
  <c r="C111" i="2"/>
  <c r="D111" i="2" s="1"/>
  <c r="C109" i="2"/>
  <c r="D109" i="2" s="1"/>
  <c r="C86" i="2"/>
  <c r="D86" i="2" s="1"/>
  <c r="C65" i="2"/>
  <c r="D65" i="2" s="1"/>
  <c r="C48" i="2"/>
  <c r="D48" i="2" s="1"/>
  <c r="C40" i="2"/>
  <c r="D40" i="2" s="1"/>
  <c r="C16" i="2"/>
  <c r="D16" i="2" s="1"/>
  <c r="C8" i="2"/>
  <c r="D8" i="2" s="1"/>
  <c r="C117" i="2"/>
  <c r="D117" i="2" s="1"/>
  <c r="C113" i="2"/>
  <c r="D113" i="2" s="1"/>
  <c r="C94" i="2"/>
  <c r="D94" i="2" s="1"/>
  <c r="C89" i="2"/>
  <c r="D89" i="2" s="1"/>
  <c r="C68" i="2"/>
  <c r="D68" i="2" s="1"/>
  <c r="C60" i="2"/>
  <c r="D60" i="2" s="1"/>
  <c r="C43" i="2"/>
  <c r="D43" i="2" s="1"/>
  <c r="C35" i="2"/>
  <c r="D35" i="2" s="1"/>
  <c r="C11" i="2"/>
  <c r="D11" i="2" s="1"/>
  <c r="C46" i="2"/>
  <c r="D46" i="2" s="1"/>
  <c r="C136" i="3"/>
  <c r="H84" i="4"/>
  <c r="A84" i="4" s="1"/>
  <c r="H85" i="4"/>
  <c r="A85" i="4" s="1"/>
  <c r="C38" i="2"/>
  <c r="D38" i="2" s="1"/>
  <c r="H35" i="4"/>
  <c r="A35" i="4" s="1"/>
  <c r="H37" i="4"/>
  <c r="A37" i="4" s="1"/>
  <c r="H33" i="4"/>
  <c r="A33" i="4" s="1"/>
  <c r="H211" i="5"/>
  <c r="A211" i="5" s="1"/>
  <c r="H209" i="5"/>
  <c r="A209" i="5" s="1"/>
  <c r="H8" i="2"/>
  <c r="A8" i="2" s="1"/>
  <c r="C13" i="2"/>
  <c r="D13" i="2" s="1"/>
  <c r="C45" i="2"/>
  <c r="D45" i="2" s="1"/>
  <c r="C83" i="2"/>
  <c r="D83" i="2" s="1"/>
  <c r="H113" i="2"/>
  <c r="A113" i="2" s="1"/>
  <c r="H60" i="3"/>
  <c r="A60" i="3" s="1"/>
  <c r="H16" i="2"/>
  <c r="A16" i="2" s="1"/>
  <c r="H12" i="2"/>
  <c r="A12" i="2" s="1"/>
  <c r="H15" i="2"/>
  <c r="A15" i="2" s="1"/>
  <c r="H48" i="2"/>
  <c r="A48" i="2" s="1"/>
  <c r="H44" i="2"/>
  <c r="A44" i="2" s="1"/>
  <c r="C63" i="2"/>
  <c r="D63" i="2" s="1"/>
  <c r="C92" i="2"/>
  <c r="D92" i="2" s="1"/>
  <c r="H13" i="2"/>
  <c r="A13" i="2" s="1"/>
  <c r="H35" i="2"/>
  <c r="A35" i="2" s="1"/>
  <c r="H33" i="2"/>
  <c r="A33" i="2" s="1"/>
  <c r="H38" i="2"/>
  <c r="A38" i="2" s="1"/>
  <c r="H45" i="2"/>
  <c r="A45" i="2" s="1"/>
  <c r="H60" i="2"/>
  <c r="A60" i="2" s="1"/>
  <c r="H58" i="2"/>
  <c r="A58" i="2" s="1"/>
  <c r="H63" i="2"/>
  <c r="A63" i="2" s="1"/>
  <c r="H83" i="2"/>
  <c r="A83" i="2" s="1"/>
  <c r="H89" i="2"/>
  <c r="A89" i="2" s="1"/>
  <c r="H92" i="2"/>
  <c r="A92" i="2" s="1"/>
  <c r="H11" i="3"/>
  <c r="A11" i="3" s="1"/>
  <c r="H9" i="3"/>
  <c r="A9" i="3" s="1"/>
  <c r="H84" i="3"/>
  <c r="A84" i="3" s="1"/>
  <c r="K85" i="3" s="1"/>
  <c r="H85" i="3"/>
  <c r="A85" i="3" s="1"/>
  <c r="H135" i="3"/>
  <c r="A135" i="3" s="1"/>
  <c r="H136" i="3"/>
  <c r="A136" i="3" s="1"/>
  <c r="C14" i="2"/>
  <c r="D14" i="2" s="1"/>
  <c r="C84" i="2"/>
  <c r="D84" i="2" s="1"/>
  <c r="H34" i="2"/>
  <c r="A34" i="2" s="1"/>
  <c r="H59" i="2"/>
  <c r="A59" i="2" s="1"/>
  <c r="C33" i="2"/>
  <c r="D33" i="2" s="1"/>
  <c r="H40" i="2"/>
  <c r="A40" i="2" s="1"/>
  <c r="E115" i="3" s="1"/>
  <c r="G115" i="3" s="1"/>
  <c r="H41" i="2"/>
  <c r="A41" i="2" s="1"/>
  <c r="C58" i="2"/>
  <c r="D58" i="2" s="1"/>
  <c r="H65" i="2"/>
  <c r="A65" i="2" s="1"/>
  <c r="E140" i="3" s="1"/>
  <c r="G140" i="3" s="1"/>
  <c r="H66" i="2"/>
  <c r="A66" i="2" s="1"/>
  <c r="C87" i="2"/>
  <c r="D87" i="2" s="1"/>
  <c r="H93" i="2"/>
  <c r="A93" i="2" s="1"/>
  <c r="H110" i="2"/>
  <c r="A110" i="2" s="1"/>
  <c r="H114" i="2"/>
  <c r="A114" i="2" s="1"/>
  <c r="K84" i="3"/>
  <c r="H112" i="3"/>
  <c r="A112" i="3" s="1"/>
  <c r="K259" i="3"/>
  <c r="H34" i="3"/>
  <c r="A34" i="3" s="1"/>
  <c r="K36" i="3" s="1"/>
  <c r="H162" i="3"/>
  <c r="A162" i="3" s="1"/>
  <c r="H90" i="4"/>
  <c r="A90" i="4" s="1"/>
  <c r="H89" i="4"/>
  <c r="A89" i="4" s="1"/>
  <c r="H183" i="5"/>
  <c r="A183" i="5" s="1"/>
  <c r="H185" i="5"/>
  <c r="A185" i="5" s="1"/>
  <c r="K234" i="5"/>
  <c r="H260" i="5"/>
  <c r="A260" i="5" s="1"/>
  <c r="H262" i="5"/>
  <c r="A262" i="5" s="1"/>
  <c r="H258" i="5"/>
  <c r="A258" i="5" s="1"/>
  <c r="H61" i="3"/>
  <c r="A61" i="3" s="1"/>
  <c r="H260" i="3"/>
  <c r="A260" i="3" s="1"/>
  <c r="H259" i="3"/>
  <c r="A259" i="3" s="1"/>
  <c r="K258" i="3" s="1"/>
  <c r="H86" i="4"/>
  <c r="A86" i="4" s="1"/>
  <c r="H113" i="5"/>
  <c r="A113" i="5" s="1"/>
  <c r="H111" i="5"/>
  <c r="A111" i="5" s="1"/>
  <c r="H108" i="5"/>
  <c r="A108" i="5" s="1"/>
  <c r="H210" i="5"/>
  <c r="A210" i="5" s="1"/>
  <c r="H213" i="5"/>
  <c r="A213" i="5" s="1"/>
  <c r="H109" i="2"/>
  <c r="A109" i="2" s="1"/>
  <c r="H8" i="3"/>
  <c r="A8" i="3" s="1"/>
  <c r="H160" i="3"/>
  <c r="A160" i="3" s="1"/>
  <c r="H40" i="4"/>
  <c r="A40" i="4" s="1"/>
  <c r="H38" i="4"/>
  <c r="A38" i="4" s="1"/>
  <c r="H47" i="4"/>
  <c r="A47" i="4" s="1"/>
  <c r="H92" i="4"/>
  <c r="A92" i="4" s="1"/>
  <c r="H109" i="5"/>
  <c r="A109" i="5" s="1"/>
  <c r="H161" i="5"/>
  <c r="A161" i="5" s="1"/>
  <c r="H186" i="5"/>
  <c r="A186" i="5" s="1"/>
  <c r="H259" i="5"/>
  <c r="A259" i="5" s="1"/>
  <c r="H111" i="3"/>
  <c r="A111" i="3" s="1"/>
  <c r="H284" i="3"/>
  <c r="A284" i="3" s="1"/>
  <c r="H287" i="3"/>
  <c r="A287" i="3" s="1"/>
  <c r="H285" i="3"/>
  <c r="A285" i="3" s="1"/>
  <c r="H283" i="3"/>
  <c r="A283" i="3" s="1"/>
  <c r="H86" i="2"/>
  <c r="A86" i="2" s="1"/>
  <c r="H43" i="4"/>
  <c r="A43" i="4" s="1"/>
  <c r="H45" i="4"/>
  <c r="A45" i="4" s="1"/>
  <c r="H63" i="3"/>
  <c r="A63" i="3" s="1"/>
  <c r="H133" i="3"/>
  <c r="A133" i="3" s="1"/>
  <c r="H286" i="3"/>
  <c r="A286" i="3" s="1"/>
  <c r="H94" i="4"/>
  <c r="A94" i="4" s="1"/>
  <c r="H113" i="4"/>
  <c r="A113" i="4" s="1"/>
  <c r="H115" i="4"/>
  <c r="A115" i="4" s="1"/>
  <c r="H116" i="4"/>
  <c r="A116" i="4" s="1"/>
  <c r="H159" i="5"/>
  <c r="A159" i="5" s="1"/>
  <c r="H158" i="3"/>
  <c r="A158" i="3" s="1"/>
  <c r="H288" i="3"/>
  <c r="A288" i="3" s="1"/>
  <c r="H34" i="4"/>
  <c r="A34" i="4" s="1"/>
  <c r="H42" i="4"/>
  <c r="A42" i="4" s="1"/>
  <c r="H187" i="5"/>
  <c r="A187" i="5" s="1"/>
  <c r="H83" i="4"/>
  <c r="A83" i="4" s="1"/>
  <c r="H88" i="4"/>
  <c r="A88" i="4" s="1"/>
  <c r="H91" i="4"/>
  <c r="A91" i="4" s="1"/>
  <c r="H110" i="4"/>
  <c r="A110" i="4" s="1"/>
  <c r="H287" i="5"/>
  <c r="A287" i="5" s="1"/>
  <c r="H234" i="3"/>
  <c r="A234" i="3" s="1"/>
  <c r="H261" i="3"/>
  <c r="A261" i="3" s="1"/>
  <c r="H108" i="4"/>
  <c r="A108" i="4" s="1"/>
  <c r="H158" i="5"/>
  <c r="A158" i="5" s="1"/>
  <c r="H163" i="5"/>
  <c r="A163" i="5" s="1"/>
  <c r="H236" i="5"/>
  <c r="A236" i="5" s="1"/>
  <c r="F40" i="6"/>
  <c r="E40" i="6" s="1"/>
  <c r="E38" i="6"/>
  <c r="H183" i="3"/>
  <c r="A183" i="3" s="1"/>
  <c r="H208" i="3"/>
  <c r="A208" i="3" s="1"/>
  <c r="H112" i="5"/>
  <c r="A112" i="5" s="1"/>
  <c r="H184" i="5"/>
  <c r="A184" i="5" s="1"/>
  <c r="H208" i="5"/>
  <c r="A208" i="5" s="1"/>
  <c r="H212" i="5"/>
  <c r="A212" i="5" s="1"/>
  <c r="H261" i="5"/>
  <c r="A261" i="5" s="1"/>
  <c r="H286" i="5"/>
  <c r="A286" i="5" s="1"/>
  <c r="H159" i="3"/>
  <c r="A159" i="3" s="1"/>
  <c r="H213" i="3"/>
  <c r="A213" i="3" s="1"/>
  <c r="H262" i="3"/>
  <c r="A262" i="3" s="1"/>
  <c r="H36" i="4"/>
  <c r="A36" i="4" s="1"/>
  <c r="H44" i="4"/>
  <c r="A44" i="4" s="1"/>
  <c r="H87" i="4"/>
  <c r="A87" i="4" s="1"/>
  <c r="H114" i="4"/>
  <c r="A114" i="4" s="1"/>
  <c r="H110" i="5"/>
  <c r="A110" i="5" s="1"/>
  <c r="H235" i="5"/>
  <c r="A235" i="5" s="1"/>
  <c r="K233" i="5" s="1"/>
  <c r="H283" i="5"/>
  <c r="A283" i="5" s="1"/>
  <c r="H284" i="5"/>
  <c r="A284" i="5" s="1"/>
  <c r="K185" i="5" l="1"/>
  <c r="K184" i="5"/>
  <c r="K183" i="5"/>
  <c r="C61" i="3"/>
  <c r="C66" i="3"/>
  <c r="C59" i="3"/>
  <c r="C63" i="3"/>
  <c r="E65" i="3"/>
  <c r="G65" i="3" s="1"/>
  <c r="C65" i="3"/>
  <c r="E66" i="3"/>
  <c r="G66" i="3" s="1"/>
  <c r="C134" i="3"/>
  <c r="C118" i="3"/>
  <c r="K234" i="3"/>
  <c r="K233" i="3"/>
  <c r="E167" i="5"/>
  <c r="G167" i="5" s="1"/>
  <c r="C159" i="5"/>
  <c r="K158" i="5" s="1"/>
  <c r="C167" i="5"/>
  <c r="C161" i="5"/>
  <c r="K161" i="5" s="1"/>
  <c r="E165" i="5"/>
  <c r="G165" i="5" s="1"/>
  <c r="C165" i="5"/>
  <c r="K165" i="5" s="1"/>
  <c r="C163" i="5"/>
  <c r="K162" i="5" s="1"/>
  <c r="C167" i="3"/>
  <c r="C165" i="3"/>
  <c r="C159" i="3"/>
  <c r="K161" i="3" s="1"/>
  <c r="E169" i="3"/>
  <c r="G169" i="3" s="1"/>
  <c r="C163" i="3"/>
  <c r="C161" i="3"/>
  <c r="E167" i="3"/>
  <c r="G167" i="3" s="1"/>
  <c r="E165" i="3"/>
  <c r="G165" i="3" s="1"/>
  <c r="C169" i="3"/>
  <c r="B136" i="3"/>
  <c r="D136" i="3"/>
  <c r="C115" i="3"/>
  <c r="C289" i="3"/>
  <c r="C283" i="3"/>
  <c r="C285" i="3"/>
  <c r="K286" i="3" s="1"/>
  <c r="E289" i="3"/>
  <c r="G289" i="3" s="1"/>
  <c r="C287" i="3"/>
  <c r="K285" i="3" s="1"/>
  <c r="K34" i="3"/>
  <c r="K62" i="3"/>
  <c r="C168" i="5"/>
  <c r="C162" i="5"/>
  <c r="E166" i="5"/>
  <c r="G166" i="5" s="1"/>
  <c r="C164" i="5"/>
  <c r="K163" i="5" s="1"/>
  <c r="C166" i="5"/>
  <c r="E168" i="5"/>
  <c r="G168" i="5" s="1"/>
  <c r="C160" i="5"/>
  <c r="C158" i="5"/>
  <c r="E164" i="5"/>
  <c r="G164" i="5" s="1"/>
  <c r="C108" i="3"/>
  <c r="C111" i="3"/>
  <c r="K112" i="3" s="1"/>
  <c r="C120" i="3"/>
  <c r="C123" i="3"/>
  <c r="E114" i="3"/>
  <c r="G114" i="3" s="1"/>
  <c r="E117" i="3"/>
  <c r="G117" i="3" s="1"/>
  <c r="E123" i="3"/>
  <c r="G123" i="3" s="1"/>
  <c r="C117" i="3"/>
  <c r="E120" i="3"/>
  <c r="G120" i="3" s="1"/>
  <c r="C114" i="3"/>
  <c r="K283" i="5"/>
  <c r="K284" i="5"/>
  <c r="K287" i="5"/>
  <c r="K288" i="5"/>
  <c r="K285" i="5"/>
  <c r="K286" i="5"/>
  <c r="K210" i="3"/>
  <c r="K212" i="3"/>
  <c r="K208" i="3"/>
  <c r="K211" i="3"/>
  <c r="K209" i="3"/>
  <c r="K213" i="3"/>
  <c r="K258" i="5"/>
  <c r="K259" i="5"/>
  <c r="K260" i="5"/>
  <c r="C168" i="3"/>
  <c r="C166" i="3"/>
  <c r="C164" i="3"/>
  <c r="E166" i="3"/>
  <c r="G166" i="3" s="1"/>
  <c r="C160" i="3"/>
  <c r="K163" i="3" s="1"/>
  <c r="E164" i="3"/>
  <c r="G164" i="3" s="1"/>
  <c r="C158" i="3"/>
  <c r="C162" i="3"/>
  <c r="E168" i="3"/>
  <c r="G168" i="3" s="1"/>
  <c r="E120" i="5"/>
  <c r="G120" i="5" s="1"/>
  <c r="E117" i="5"/>
  <c r="G117" i="5" s="1"/>
  <c r="E114" i="5"/>
  <c r="G114" i="5" s="1"/>
  <c r="C111" i="5"/>
  <c r="C120" i="5"/>
  <c r="C114" i="5"/>
  <c r="C117" i="5"/>
  <c r="C108" i="5"/>
  <c r="K110" i="5" s="1"/>
  <c r="C140" i="3"/>
  <c r="E121" i="3"/>
  <c r="G121" i="3" s="1"/>
  <c r="K108" i="3"/>
  <c r="K136" i="3"/>
  <c r="K137" i="3"/>
  <c r="K135" i="3"/>
  <c r="E121" i="5"/>
  <c r="G121" i="5" s="1"/>
  <c r="E118" i="5"/>
  <c r="G118" i="5" s="1"/>
  <c r="E115" i="5"/>
  <c r="G115" i="5" s="1"/>
  <c r="C112" i="5"/>
  <c r="C109" i="5"/>
  <c r="C115" i="5"/>
  <c r="C121" i="5"/>
  <c r="C118" i="5"/>
  <c r="E141" i="3"/>
  <c r="G141" i="3" s="1"/>
  <c r="E139" i="3"/>
  <c r="G139" i="3" s="1"/>
  <c r="C137" i="3"/>
  <c r="K138" i="3" s="1"/>
  <c r="C141" i="3"/>
  <c r="C139" i="3"/>
  <c r="C135" i="3"/>
  <c r="C133" i="3"/>
  <c r="E142" i="3"/>
  <c r="G142" i="3" s="1"/>
  <c r="E118" i="3"/>
  <c r="G118" i="3" s="1"/>
  <c r="K213" i="5"/>
  <c r="K209" i="5"/>
  <c r="K212" i="5"/>
  <c r="K208" i="5"/>
  <c r="K210" i="5"/>
  <c r="K211" i="5"/>
  <c r="K108" i="5"/>
  <c r="K111" i="5"/>
  <c r="K112" i="5"/>
  <c r="C112" i="3"/>
  <c r="K113" i="3" s="1"/>
  <c r="C286" i="3"/>
  <c r="C292" i="3"/>
  <c r="C290" i="3"/>
  <c r="E292" i="3"/>
  <c r="G292" i="3" s="1"/>
  <c r="E290" i="3"/>
  <c r="G290" i="3" s="1"/>
  <c r="C284" i="3"/>
  <c r="C288" i="3"/>
  <c r="K288" i="3" s="1"/>
  <c r="C142" i="3"/>
  <c r="C121" i="3"/>
  <c r="K160" i="3"/>
  <c r="K159" i="3"/>
  <c r="K162" i="3"/>
  <c r="K260" i="3"/>
  <c r="K83" i="3"/>
  <c r="K86" i="3"/>
  <c r="E116" i="3"/>
  <c r="G116" i="3" s="1"/>
  <c r="C110" i="3"/>
  <c r="E119" i="3"/>
  <c r="G119" i="3" s="1"/>
  <c r="H119" i="3" s="1"/>
  <c r="A119" i="3" s="1"/>
  <c r="C113" i="3"/>
  <c r="K111" i="3" s="1"/>
  <c r="E122" i="3"/>
  <c r="G122" i="3" s="1"/>
  <c r="C116" i="3"/>
  <c r="C119" i="3"/>
  <c r="C122" i="3"/>
  <c r="C138" i="3"/>
  <c r="C109" i="3"/>
  <c r="K110" i="3" s="1"/>
  <c r="D122" i="2"/>
  <c r="C297" i="3"/>
  <c r="K63" i="3"/>
  <c r="E119" i="5"/>
  <c r="G119" i="5" s="1"/>
  <c r="E116" i="5"/>
  <c r="G116" i="5" s="1"/>
  <c r="C110" i="5"/>
  <c r="C119" i="5"/>
  <c r="C116" i="5"/>
  <c r="C113" i="5"/>
  <c r="K113" i="5" s="1"/>
  <c r="K9" i="3"/>
  <c r="K11" i="3"/>
  <c r="K8" i="3"/>
  <c r="K10" i="3"/>
  <c r="C60" i="3"/>
  <c r="C62" i="3"/>
  <c r="E64" i="3"/>
  <c r="G64" i="3" s="1"/>
  <c r="H64" i="3" s="1"/>
  <c r="A64" i="3" s="1"/>
  <c r="C64" i="3"/>
  <c r="C58" i="3"/>
  <c r="K184" i="3"/>
  <c r="K183" i="3"/>
  <c r="K185" i="3"/>
  <c r="K66" i="3" l="1"/>
  <c r="H139" i="3"/>
  <c r="A139" i="3" s="1"/>
  <c r="H115" i="3"/>
  <c r="A115" i="3" s="1"/>
  <c r="D17" i="9"/>
  <c r="D16" i="9"/>
  <c r="H117" i="5"/>
  <c r="A117" i="5" s="1"/>
  <c r="H289" i="3"/>
  <c r="A289" i="3" s="1"/>
  <c r="H165" i="3"/>
  <c r="A165" i="3" s="1"/>
  <c r="D62" i="3"/>
  <c r="B62" i="3"/>
  <c r="D109" i="3"/>
  <c r="D27" i="9" s="1"/>
  <c r="B109" i="3"/>
  <c r="D142" i="3"/>
  <c r="B142" i="3"/>
  <c r="B135" i="3"/>
  <c r="D135" i="3"/>
  <c r="D140" i="3"/>
  <c r="B140" i="3"/>
  <c r="D166" i="3"/>
  <c r="B166" i="3"/>
  <c r="B120" i="3"/>
  <c r="D120" i="3"/>
  <c r="B285" i="3"/>
  <c r="D285" i="3"/>
  <c r="D165" i="5"/>
  <c r="B165" i="5"/>
  <c r="D118" i="3"/>
  <c r="B118" i="3"/>
  <c r="B60" i="3"/>
  <c r="D60" i="3"/>
  <c r="D110" i="5"/>
  <c r="B110" i="5"/>
  <c r="D138" i="3"/>
  <c r="B138" i="3"/>
  <c r="H116" i="3"/>
  <c r="A116" i="3" s="1"/>
  <c r="B288" i="3"/>
  <c r="D288" i="3"/>
  <c r="D139" i="3"/>
  <c r="B139" i="3"/>
  <c r="B109" i="5"/>
  <c r="D109" i="5"/>
  <c r="K139" i="3"/>
  <c r="D108" i="5"/>
  <c r="B108" i="5"/>
  <c r="H168" i="3"/>
  <c r="A168" i="3" s="1"/>
  <c r="D168" i="3"/>
  <c r="B168" i="3"/>
  <c r="D114" i="3"/>
  <c r="B114" i="3"/>
  <c r="D111" i="3"/>
  <c r="B111" i="3"/>
  <c r="D283" i="3"/>
  <c r="B283" i="3"/>
  <c r="D161" i="3"/>
  <c r="B161" i="3"/>
  <c r="K290" i="3"/>
  <c r="D134" i="3"/>
  <c r="B134" i="3"/>
  <c r="B116" i="5"/>
  <c r="D116" i="5"/>
  <c r="D286" i="3"/>
  <c r="B286" i="3"/>
  <c r="B121" i="5"/>
  <c r="D121" i="5"/>
  <c r="H121" i="3"/>
  <c r="A121" i="3" s="1"/>
  <c r="D164" i="3"/>
  <c r="B164" i="3"/>
  <c r="B163" i="5"/>
  <c r="D163" i="5"/>
  <c r="B66" i="3"/>
  <c r="D66" i="3"/>
  <c r="B119" i="5"/>
  <c r="D119" i="5"/>
  <c r="D110" i="3"/>
  <c r="D26" i="9" s="1"/>
  <c r="B110" i="3"/>
  <c r="D112" i="3"/>
  <c r="B112" i="3"/>
  <c r="B115" i="5"/>
  <c r="D115" i="5"/>
  <c r="K109" i="3"/>
  <c r="H120" i="5"/>
  <c r="A120" i="5" s="1"/>
  <c r="D164" i="5"/>
  <c r="B164" i="5"/>
  <c r="H167" i="3"/>
  <c r="A167" i="3" s="1"/>
  <c r="D61" i="3"/>
  <c r="B61" i="3"/>
  <c r="K61" i="3"/>
  <c r="H116" i="5"/>
  <c r="A116" i="5" s="1"/>
  <c r="D122" i="3"/>
  <c r="B122" i="3"/>
  <c r="D284" i="3"/>
  <c r="B284" i="3"/>
  <c r="K109" i="5"/>
  <c r="D141" i="3"/>
  <c r="B141" i="3"/>
  <c r="D112" i="5"/>
  <c r="B112" i="5"/>
  <c r="B117" i="5"/>
  <c r="D117" i="5"/>
  <c r="B162" i="3"/>
  <c r="D162" i="3"/>
  <c r="H120" i="3"/>
  <c r="A120" i="3" s="1"/>
  <c r="B108" i="3"/>
  <c r="D108" i="3"/>
  <c r="D25" i="9" s="1"/>
  <c r="D162" i="5"/>
  <c r="B162" i="5"/>
  <c r="B289" i="3"/>
  <c r="D289" i="3"/>
  <c r="B163" i="3"/>
  <c r="D163" i="3"/>
  <c r="B161" i="5"/>
  <c r="D161" i="5"/>
  <c r="K283" i="3"/>
  <c r="H66" i="3"/>
  <c r="A66" i="3" s="1"/>
  <c r="D121" i="3"/>
  <c r="B121" i="3"/>
  <c r="D133" i="3"/>
  <c r="B133" i="3"/>
  <c r="D123" i="3"/>
  <c r="B123" i="3"/>
  <c r="H290" i="3"/>
  <c r="A290" i="3" s="1"/>
  <c r="J294" i="3" s="1"/>
  <c r="H115" i="5"/>
  <c r="A115" i="5" s="1"/>
  <c r="B114" i="5"/>
  <c r="D114" i="5"/>
  <c r="D115" i="3"/>
  <c r="B115" i="3"/>
  <c r="D65" i="3"/>
  <c r="B65" i="3"/>
  <c r="K60" i="3"/>
  <c r="D116" i="3"/>
  <c r="B116" i="3"/>
  <c r="H292" i="3"/>
  <c r="A292" i="3" s="1"/>
  <c r="H118" i="5"/>
  <c r="A118" i="5" s="1"/>
  <c r="K134" i="3"/>
  <c r="B120" i="5"/>
  <c r="D120" i="5"/>
  <c r="H164" i="3"/>
  <c r="A164" i="3" s="1"/>
  <c r="H123" i="3"/>
  <c r="A123" i="3" s="1"/>
  <c r="D158" i="5"/>
  <c r="B158" i="5"/>
  <c r="D159" i="3"/>
  <c r="B159" i="3"/>
  <c r="B159" i="5"/>
  <c r="D159" i="5"/>
  <c r="K287" i="3"/>
  <c r="H65" i="3"/>
  <c r="A65" i="3" s="1"/>
  <c r="K64" i="3" s="1"/>
  <c r="K159" i="5"/>
  <c r="H119" i="5"/>
  <c r="A119" i="5" s="1"/>
  <c r="B137" i="3"/>
  <c r="D137" i="3"/>
  <c r="B158" i="3"/>
  <c r="D158" i="3"/>
  <c r="H169" i="3"/>
  <c r="A169" i="3" s="1"/>
  <c r="D58" i="3"/>
  <c r="D15" i="9" s="1"/>
  <c r="B58" i="3"/>
  <c r="K58" i="3"/>
  <c r="H122" i="3"/>
  <c r="A122" i="3" s="1"/>
  <c r="K158" i="3"/>
  <c r="D290" i="3"/>
  <c r="B290" i="3"/>
  <c r="H118" i="3"/>
  <c r="A118" i="3" s="1"/>
  <c r="H141" i="3"/>
  <c r="A141" i="3" s="1"/>
  <c r="H121" i="5"/>
  <c r="A121" i="5" s="1"/>
  <c r="K133" i="3"/>
  <c r="B111" i="5"/>
  <c r="D111" i="5"/>
  <c r="D160" i="3"/>
  <c r="B160" i="3"/>
  <c r="H117" i="3"/>
  <c r="A117" i="3" s="1"/>
  <c r="D160" i="5"/>
  <c r="B160" i="5"/>
  <c r="D165" i="3"/>
  <c r="B165" i="3"/>
  <c r="H167" i="5"/>
  <c r="A167" i="5" s="1"/>
  <c r="D63" i="3"/>
  <c r="B63" i="3"/>
  <c r="K160" i="5"/>
  <c r="B166" i="5"/>
  <c r="D166" i="5"/>
  <c r="D119" i="3"/>
  <c r="B119" i="3"/>
  <c r="B117" i="3"/>
  <c r="D117" i="3"/>
  <c r="D168" i="5"/>
  <c r="B168" i="5"/>
  <c r="B167" i="5"/>
  <c r="D167" i="5"/>
  <c r="B64" i="3"/>
  <c r="D64" i="3"/>
  <c r="D113" i="5"/>
  <c r="B113" i="5"/>
  <c r="B297" i="3"/>
  <c r="K297" i="3"/>
  <c r="D297" i="3"/>
  <c r="D113" i="3"/>
  <c r="B113" i="3"/>
  <c r="B292" i="3"/>
  <c r="D292" i="3"/>
  <c r="H142" i="3"/>
  <c r="A142" i="3" s="1"/>
  <c r="B118" i="5"/>
  <c r="D118" i="5"/>
  <c r="H114" i="5"/>
  <c r="A114" i="5" s="1"/>
  <c r="H166" i="3"/>
  <c r="A166" i="3" s="1"/>
  <c r="H114" i="3"/>
  <c r="A114" i="3" s="1"/>
  <c r="H168" i="5"/>
  <c r="A168" i="5" s="1"/>
  <c r="D287" i="3"/>
  <c r="B287" i="3"/>
  <c r="D169" i="3"/>
  <c r="B169" i="3"/>
  <c r="D167" i="3"/>
  <c r="B167" i="3"/>
  <c r="K284" i="3"/>
  <c r="B59" i="3"/>
  <c r="D59" i="3"/>
  <c r="K59" i="3"/>
  <c r="K164" i="5"/>
  <c r="H140" i="3"/>
  <c r="A140" i="3" s="1"/>
  <c r="K140" i="3" s="1"/>
  <c r="K65" i="3" l="1"/>
  <c r="K115" i="5"/>
  <c r="K114" i="5"/>
  <c r="K120" i="5"/>
  <c r="K116" i="5"/>
  <c r="K119" i="5"/>
  <c r="K117" i="5"/>
  <c r="K118" i="5"/>
  <c r="K165" i="3"/>
  <c r="K167" i="3"/>
  <c r="K166" i="3"/>
  <c r="K164" i="3"/>
  <c r="K289" i="3"/>
  <c r="K116" i="3"/>
  <c r="K121" i="3"/>
  <c r="K117" i="3"/>
  <c r="K123" i="3"/>
  <c r="K115" i="3"/>
  <c r="K122" i="3"/>
  <c r="K114" i="3"/>
  <c r="K120" i="3"/>
  <c r="K119" i="3"/>
  <c r="K118" i="3"/>
</calcChain>
</file>

<file path=xl/sharedStrings.xml><?xml version="1.0" encoding="utf-8"?>
<sst xmlns="http://schemas.openxmlformats.org/spreadsheetml/2006/main" count="2539" uniqueCount="500">
  <si>
    <t>ФИО</t>
  </si>
  <si>
    <t>№</t>
  </si>
  <si>
    <t>Регион</t>
  </si>
  <si>
    <t>пол</t>
  </si>
  <si>
    <t>группа</t>
  </si>
  <si>
    <t>гонка по кругу</t>
  </si>
  <si>
    <t>трек 100 м</t>
  </si>
  <si>
    <t>трек 500 м</t>
  </si>
  <si>
    <t>DNS</t>
  </si>
  <si>
    <t xml:space="preserve">Абесадзе Георгий Дмитриевич </t>
  </si>
  <si>
    <t xml:space="preserve">Владимирская область </t>
  </si>
  <si>
    <t>м</t>
  </si>
  <si>
    <t>08-09</t>
  </si>
  <si>
    <t xml:space="preserve">Абрамова Виктория Михайловна </t>
  </si>
  <si>
    <t>Ярославская область</t>
  </si>
  <si>
    <t>ж</t>
  </si>
  <si>
    <t>13-14</t>
  </si>
  <si>
    <t>Александрова Анна Дмитревна</t>
  </si>
  <si>
    <t>10-12</t>
  </si>
  <si>
    <t>Андреева Александра Сергеевна</t>
  </si>
  <si>
    <t>Москва</t>
  </si>
  <si>
    <t>Апрохина Софья Михайловна</t>
  </si>
  <si>
    <t xml:space="preserve">Ардашева Лидия Сергеевна </t>
  </si>
  <si>
    <t>Санкт-Петербург</t>
  </si>
  <si>
    <t>19-39</t>
  </si>
  <si>
    <t>Баранова Анна Дмитриевна</t>
  </si>
  <si>
    <t>Беспалов Сергей Михайлович</t>
  </si>
  <si>
    <t>Бессонова Софья Вячеславовна</t>
  </si>
  <si>
    <t>05-07</t>
  </si>
  <si>
    <t>Бурбанова Анастасия Николаевна</t>
  </si>
  <si>
    <t xml:space="preserve">Васильченко Екатерина Вячеславовна </t>
  </si>
  <si>
    <t>Пензенская облась</t>
  </si>
  <si>
    <t>Васина Ева Александровна</t>
  </si>
  <si>
    <t>Владимирская область</t>
  </si>
  <si>
    <t xml:space="preserve">Вахтерова Юлия Алексеевна </t>
  </si>
  <si>
    <t>15-18</t>
  </si>
  <si>
    <t>Винник Варвара Александровна</t>
  </si>
  <si>
    <t>Волков Максим Михайлович</t>
  </si>
  <si>
    <t>Володина Валерия Александровна</t>
  </si>
  <si>
    <t>Головастиков Владимир Юрьевич</t>
  </si>
  <si>
    <t>Республика Башкортостан</t>
  </si>
  <si>
    <t>Голубев Александр Алексеевич</t>
  </si>
  <si>
    <t>Дончевская Мария Евгеньевна</t>
  </si>
  <si>
    <t xml:space="preserve">Дудина Ульяна Владимировна </t>
  </si>
  <si>
    <t xml:space="preserve">Санкт-Петербург </t>
  </si>
  <si>
    <t>Егорова Вера Дмитриевна</t>
  </si>
  <si>
    <t>Епифанов Ярослав Михайлович</t>
  </si>
  <si>
    <t xml:space="preserve">Ефимов Дмитрий Вячеславович </t>
  </si>
  <si>
    <t>Жукотанская Алёна</t>
  </si>
  <si>
    <t>Загитова Анастасия Артуровна</t>
  </si>
  <si>
    <t>Зяблова Ксения Ильинична</t>
  </si>
  <si>
    <t>Зяблова Мария Ильинична</t>
  </si>
  <si>
    <t>Кадейкин Даниил Денисович</t>
  </si>
  <si>
    <t>Капитонова Виктория Сергеевна</t>
  </si>
  <si>
    <t>Карасев Алексей Алексеевич</t>
  </si>
  <si>
    <t xml:space="preserve">Клишейко Арсений Игоревич </t>
  </si>
  <si>
    <t>Краснодарский край</t>
  </si>
  <si>
    <t xml:space="preserve">Клопова Валерия Васильевна </t>
  </si>
  <si>
    <t>Козлов Евгений Павлович</t>
  </si>
  <si>
    <t>Комиссарова Мария Кирилловна</t>
  </si>
  <si>
    <t>Коньков Илья Сергеевич</t>
  </si>
  <si>
    <t>Корзина Любовь Дмитриевна</t>
  </si>
  <si>
    <t>Кочетова Алиса Максимовна</t>
  </si>
  <si>
    <t xml:space="preserve">Кузнецова София Максимовна </t>
  </si>
  <si>
    <t>Кукушкина Анна Дмитриевна</t>
  </si>
  <si>
    <t>Самарская область</t>
  </si>
  <si>
    <t>Кукушкина Екатерина Дмитриевна</t>
  </si>
  <si>
    <t xml:space="preserve">Лаврищев Степан Александрович </t>
  </si>
  <si>
    <t>Лазукова Василиса Игоревна</t>
  </si>
  <si>
    <t xml:space="preserve">Лебедев Ярослав Максимович </t>
  </si>
  <si>
    <t>Лисицын Владимир Витальевич</t>
  </si>
  <si>
    <t>Ивановская область</t>
  </si>
  <si>
    <t>Майбах Дарина Алексеевна</t>
  </si>
  <si>
    <t>Максимова Влада Николаевна</t>
  </si>
  <si>
    <t>Мануйлова Софья Михайловна</t>
  </si>
  <si>
    <t xml:space="preserve">Республика Башкортостан </t>
  </si>
  <si>
    <t xml:space="preserve">Морозов Иван Викторович </t>
  </si>
  <si>
    <t>Мосолов Антон Андреевич</t>
  </si>
  <si>
    <t>Муранов Владислав Алексеевич</t>
  </si>
  <si>
    <t xml:space="preserve">Нагорная Валентина Максимовна </t>
  </si>
  <si>
    <t>Краснодарский Край</t>
  </si>
  <si>
    <t xml:space="preserve">Назмеева Виктория Сергеевна </t>
  </si>
  <si>
    <t>Низамов Тимур Минасхатович</t>
  </si>
  <si>
    <t>Перевощикова Ярослава Александровна</t>
  </si>
  <si>
    <t xml:space="preserve">Платун Феликс Дмитриевич </t>
  </si>
  <si>
    <t>Полякова Ксения Сергеевна</t>
  </si>
  <si>
    <t xml:space="preserve">Преображенская Светлана Александровна </t>
  </si>
  <si>
    <t xml:space="preserve">Ракчеев Матвей Максимович </t>
  </si>
  <si>
    <t>Раптев Егор Евгеньевич</t>
  </si>
  <si>
    <t>Рябов Лев Павлович</t>
  </si>
  <si>
    <t xml:space="preserve">Рябова Злата Павловна </t>
  </si>
  <si>
    <t>Сарбеева Кира Андреевна</t>
  </si>
  <si>
    <t>Сахаров Никита Сергеевич</t>
  </si>
  <si>
    <t>Сидоренко Ульяна Алексеевна</t>
  </si>
  <si>
    <t>Сидоров Тимофей Алексеевич</t>
  </si>
  <si>
    <t xml:space="preserve">Ситников Владимир Павлович </t>
  </si>
  <si>
    <t>Смирнов Давид Владимирович</t>
  </si>
  <si>
    <t>Сухенко Илья Анатольевич</t>
  </si>
  <si>
    <t xml:space="preserve">Титова Светлана Петровна </t>
  </si>
  <si>
    <t>Траскин Александр Вадимович</t>
  </si>
  <si>
    <t>Тюрина Агата Артемовна</t>
  </si>
  <si>
    <t>Федосеев Максим Павлович</t>
  </si>
  <si>
    <t>Федотов Кирилл Дмитриевич</t>
  </si>
  <si>
    <t>Филиппова Аглая Никитична</t>
  </si>
  <si>
    <t>Филиппова Маргарита Максимовна</t>
  </si>
  <si>
    <t>Холодкова Полина Денисовна</t>
  </si>
  <si>
    <t>Хромов Богдан Егорович</t>
  </si>
  <si>
    <t>Хулап Мария Владимировна</t>
  </si>
  <si>
    <t>Черненко Кира Андреевна</t>
  </si>
  <si>
    <t>Чернов Матвей Вячеславович</t>
  </si>
  <si>
    <t xml:space="preserve">Шилов Елисей Русланович </t>
  </si>
  <si>
    <t xml:space="preserve">Ярославская область </t>
  </si>
  <si>
    <t xml:space="preserve">Шилов Тимофей Русланович </t>
  </si>
  <si>
    <t xml:space="preserve">Широбоков Денис Васильевич </t>
  </si>
  <si>
    <t xml:space="preserve">Шориков Ярослав Викторович </t>
  </si>
  <si>
    <t>Щенников Даниил Максимович</t>
  </si>
  <si>
    <t>Щербаков Илья Александрович</t>
  </si>
  <si>
    <t>Юденкова Виктория Юрьевна</t>
  </si>
  <si>
    <t>Московская область</t>
  </si>
  <si>
    <t xml:space="preserve">Юрьева Мария Дмитриевна </t>
  </si>
  <si>
    <t>Яворская Елизавета Дмитриевна</t>
  </si>
  <si>
    <t>Ях Кира Дмитриевная</t>
  </si>
  <si>
    <t>Соловьева Ника Евгеньевна</t>
  </si>
  <si>
    <t>«Suzdal Cup»</t>
  </si>
  <si>
    <t>Место проведения:</t>
  </si>
  <si>
    <t>Владимирская область, г. Суздаль, ул. Коровники, 45, спортивный комплекс «Суздаль Арена»</t>
  </si>
  <si>
    <t>девочки – 8-9 лет (2016-20015 г.р.) – «гонка по кругу (1 круг)»  1/2 финала</t>
  </si>
  <si>
    <t>забег</t>
  </si>
  <si>
    <t>Спортсмен</t>
  </si>
  <si>
    <t>регион</t>
  </si>
  <si>
    <t>Место</t>
  </si>
  <si>
    <t>Имя</t>
  </si>
  <si>
    <t>Time</t>
  </si>
  <si>
    <t>FS</t>
  </si>
  <si>
    <t>Total (sec)</t>
  </si>
  <si>
    <t>Rank</t>
  </si>
  <si>
    <t>0.19.170</t>
  </si>
  <si>
    <t>0.20.480</t>
  </si>
  <si>
    <t>0.19.480</t>
  </si>
  <si>
    <t>0.29.980</t>
  </si>
  <si>
    <t>0.22.640</t>
  </si>
  <si>
    <t>0.20.007</t>
  </si>
  <si>
    <t>0.19.700</t>
  </si>
  <si>
    <t>0.28.200</t>
  </si>
  <si>
    <t>0.20.510</t>
  </si>
  <si>
    <t>девочки – 10-12 лет (2014-2012 г.р.) – трек 100 м (круг 70-100 м)  1/2 финала</t>
  </si>
  <si>
    <t>0.20.730</t>
  </si>
  <si>
    <t>0.17.230</t>
  </si>
  <si>
    <t>0.19.850</t>
  </si>
  <si>
    <t>0.19.600</t>
  </si>
  <si>
    <t>0.18.420</t>
  </si>
  <si>
    <t>0.18.170</t>
  </si>
  <si>
    <t>0.17.920</t>
  </si>
  <si>
    <t>0.18.600</t>
  </si>
  <si>
    <t>0.19.920</t>
  </si>
  <si>
    <t>0.19.100</t>
  </si>
  <si>
    <t>0.20.420</t>
  </si>
  <si>
    <t>0.17.290</t>
  </si>
  <si>
    <t>0.19.420</t>
  </si>
  <si>
    <t>0.18.540</t>
  </si>
  <si>
    <t>мальчики – 10-12 лет (2014-2012 г.р.) – трек 100 м (круг 70-100 м)  1/2 финала</t>
  </si>
  <si>
    <t>0.19.670</t>
  </si>
  <si>
    <t>0.17.790</t>
  </si>
  <si>
    <t>0.17.480</t>
  </si>
  <si>
    <t>9.99.999</t>
  </si>
  <si>
    <t>0.18.920</t>
  </si>
  <si>
    <t>0.18.040</t>
  </si>
  <si>
    <t>девушки - 13-14 лет (2011-2010 г.р.) – трек 100 м (круг 70-100 м) 1/2 финала</t>
  </si>
  <si>
    <t>0.16.960</t>
  </si>
  <si>
    <t>0.17.710</t>
  </si>
  <si>
    <t>0.17.340</t>
  </si>
  <si>
    <t>0.18.650</t>
  </si>
  <si>
    <t>0.18.960</t>
  </si>
  <si>
    <t>0.18.850</t>
  </si>
  <si>
    <t>0.20.100</t>
  </si>
  <si>
    <t>0.17.980</t>
  </si>
  <si>
    <t>мужчины (2005 и старше г.р.) – трек 100 м (круг 70-100 м) 1/2 финала</t>
  </si>
  <si>
    <t>0.16.420</t>
  </si>
  <si>
    <t>0.16.920</t>
  </si>
  <si>
    <t>0.15.650</t>
  </si>
  <si>
    <t>0.15.490</t>
  </si>
  <si>
    <t>0.16.740</t>
  </si>
  <si>
    <t>0.17.170</t>
  </si>
  <si>
    <t>мужчины - 30-39 лет (1994 и старше г.р.) – трек 100 м (круг 70-100 м) 1/2 финала</t>
  </si>
  <si>
    <t>Фиксация:</t>
  </si>
  <si>
    <t>ручная</t>
  </si>
  <si>
    <t>девочки - 5-7 лет (2019-2017 г.р.) – «гонка по кругу (1 круг)»</t>
  </si>
  <si>
    <t>финал</t>
  </si>
  <si>
    <t>0.27.900</t>
  </si>
  <si>
    <t>0.30.660</t>
  </si>
  <si>
    <t>0.26.980</t>
  </si>
  <si>
    <t>0.27.320</t>
  </si>
  <si>
    <t>мальчики - 5-7 лет (2019-2017 г.р.) – «гонка по кругу (1 круг)»</t>
  </si>
  <si>
    <t>0.23.540</t>
  </si>
  <si>
    <t>0.26.420</t>
  </si>
  <si>
    <t>0.22.290</t>
  </si>
  <si>
    <t>0.21.290</t>
  </si>
  <si>
    <t>девочки – 8-9 лет (2016-20015 г.р.) – «гонка по кругу (1 круг)»</t>
  </si>
  <si>
    <t>0.20.230</t>
  </si>
  <si>
    <t>0.20.540</t>
  </si>
  <si>
    <t>0.27.040</t>
  </si>
  <si>
    <t>0.21.790</t>
  </si>
  <si>
    <t>0.21.540</t>
  </si>
  <si>
    <t>0.21.850</t>
  </si>
  <si>
    <t>мальчики – 8-9 лет (2016-20015 г.р.) – «гонка по кругу (1 круг)»</t>
  </si>
  <si>
    <t>0.20.670</t>
  </si>
  <si>
    <t>0.21.170</t>
  </si>
  <si>
    <t>девочки – 10-12 лет (2014-2012 г.р.) – трек 100 м (круг 70-100 м)</t>
  </si>
  <si>
    <t>0.17.540</t>
  </si>
  <si>
    <t>0.18.790</t>
  </si>
  <si>
    <t>0.19.040</t>
  </si>
  <si>
    <t>0.18.480</t>
  </si>
  <si>
    <t>мальчики – 10-12 лет (2014-2012 г.р.) – трек 100 м (круг 70-100 м)</t>
  </si>
  <si>
    <t>девушки - 13-14 лет (2011-2010 г.р.) – трек 100 м (круг 70-100 м)</t>
  </si>
  <si>
    <t>0.16.790</t>
  </si>
  <si>
    <t>0.17.730</t>
  </si>
  <si>
    <t>0.17.100</t>
  </si>
  <si>
    <t>0.17.420</t>
  </si>
  <si>
    <t>0.18.100</t>
  </si>
  <si>
    <t>юноши - 13-14 лет (2011-2010 г.р.) – трек 100 м (круг 70-100 м)</t>
  </si>
  <si>
    <t>0.19.230</t>
  </si>
  <si>
    <t>0.16.670</t>
  </si>
  <si>
    <t>девушки - 15-18 лет (2009-2006 г.р.) – трек 100 м (круг 70-100 м)</t>
  </si>
  <si>
    <t>0.17.670</t>
  </si>
  <si>
    <t>0.18.230</t>
  </si>
  <si>
    <t>юноши - 15-18 лет (2009-2006 г.р.) – трек 100 м (круг 70-100 м)</t>
  </si>
  <si>
    <t>0.16.180</t>
  </si>
  <si>
    <t>0.16.170</t>
  </si>
  <si>
    <t>женщины - 19-39 лет (2005-1995 г.р.) – трек 100 м (круг 70-100 м)</t>
  </si>
  <si>
    <t>0.18.030</t>
  </si>
  <si>
    <t>0.16.840</t>
  </si>
  <si>
    <t>0.26.840</t>
  </si>
  <si>
    <t>0.21.960</t>
  </si>
  <si>
    <t>0.19.400</t>
  </si>
  <si>
    <t>ИТОГОВОЕ МЕСТО ЖЕНЩИНЫ - 30 -39 ЛЕТ (1994 и старше Г.Р.) – ТРЕК 100 М (КРУГ 70-100 М)</t>
  </si>
  <si>
    <t>мужчины - (2005 и старше г.р.) – трек 100 м (круг 70-100 м)</t>
  </si>
  <si>
    <t>0.15.810</t>
  </si>
  <si>
    <t>0.15.790</t>
  </si>
  <si>
    <t>0.16.850</t>
  </si>
  <si>
    <t>мужчины - 30-39 лет (1994 и старше г.р.) – трек 100 м (круг 70-100 м)</t>
  </si>
  <si>
    <t>0.19.800</t>
  </si>
  <si>
    <t>девочки – 10-12 лет (2014-2012 г.р.) – трек 500 м (круг 70-100 м)  1/2 финала</t>
  </si>
  <si>
    <t>1.23.120</t>
  </si>
  <si>
    <t>1.19.920</t>
  </si>
  <si>
    <t>1.25.540</t>
  </si>
  <si>
    <t>1.17.980</t>
  </si>
  <si>
    <t>1.18.140</t>
  </si>
  <si>
    <t>1.13.850</t>
  </si>
  <si>
    <t>1.27.790</t>
  </si>
  <si>
    <t>1.13.230</t>
  </si>
  <si>
    <t>1.25.420</t>
  </si>
  <si>
    <t>1.18.040</t>
  </si>
  <si>
    <t>1.16.100</t>
  </si>
  <si>
    <t>1.25.480</t>
  </si>
  <si>
    <t>1.17.790</t>
  </si>
  <si>
    <t>мальчики – 10-12 лет (2014-2012 г.р.) – трек 500 м (круг 70-100 м)  1/2 финала</t>
  </si>
  <si>
    <t>девушки - 13-14 лет (2011-2010 г.р.) – трек 500 м (круг 70-100 м) 1/2 финала</t>
  </si>
  <si>
    <t>1.15.790</t>
  </si>
  <si>
    <t>1.19.790</t>
  </si>
  <si>
    <t>1.14.040</t>
  </si>
  <si>
    <t>1.15.540</t>
  </si>
  <si>
    <t>1.13.730</t>
  </si>
  <si>
    <t>1.14.980</t>
  </si>
  <si>
    <t>1.13.350</t>
  </si>
  <si>
    <t>1.14.670</t>
  </si>
  <si>
    <t>1.21.230</t>
  </si>
  <si>
    <t>мужчины - 19-39 лет (2005-1995 г.р.) – трек 500 м (круг 70-100 м) 1/2 финала</t>
  </si>
  <si>
    <t>0.00.000</t>
  </si>
  <si>
    <t>девочки – 10-12 лет (2014-2012 г.р.) – трек 500 м (круг 70-100 м)</t>
  </si>
  <si>
    <t>1.16.350</t>
  </si>
  <si>
    <t>1.16.040</t>
  </si>
  <si>
    <t>1.16.790</t>
  </si>
  <si>
    <t>1.16.540</t>
  </si>
  <si>
    <t>1.19.290</t>
  </si>
  <si>
    <t>мальчики – 10-12 лет (2014-2012 г.р.) – трек 500 м (круг 70-100 м)</t>
  </si>
  <si>
    <t>1.13.790</t>
  </si>
  <si>
    <t>1.20.980</t>
  </si>
  <si>
    <t>1.16.420</t>
  </si>
  <si>
    <t>1.28.790</t>
  </si>
  <si>
    <t>1.24.800</t>
  </si>
  <si>
    <t>1.31.040</t>
  </si>
  <si>
    <t>девушки - 13-14 лет (2011-2010 г.р.) – трек 500 м (круг 70-100 м)</t>
  </si>
  <si>
    <t>1.13.590</t>
  </si>
  <si>
    <t>1.12.650</t>
  </si>
  <si>
    <t>1.13.840</t>
  </si>
  <si>
    <t>1.16.340</t>
  </si>
  <si>
    <t>1.20.590</t>
  </si>
  <si>
    <t>юноши - 13-14 лет (2011-2010 г.р.) – трек 500 м (круг 70-100 м)</t>
  </si>
  <si>
    <t>1.10.170</t>
  </si>
  <si>
    <t>1.11.390</t>
  </si>
  <si>
    <t>1.08.610</t>
  </si>
  <si>
    <t>девушки - 15-18 лет (2009-2006 г.р.) – трек 500 м (круг 70-100 м)</t>
  </si>
  <si>
    <t>1.12.790</t>
  </si>
  <si>
    <t>1.15.290</t>
  </si>
  <si>
    <t>1.13.480</t>
  </si>
  <si>
    <t>1.10.670</t>
  </si>
  <si>
    <t>1.14.850</t>
  </si>
  <si>
    <t>1.15.100</t>
  </si>
  <si>
    <t>юноши - 15-18 лет (2009-2006 г.р.) – трек 500 м (круг 70-100 м)</t>
  </si>
  <si>
    <t>1.09.920</t>
  </si>
  <si>
    <t>1.05.480</t>
  </si>
  <si>
    <t>женщины - 19-39 лет (2005-1995 г.р.) – трек 500 м (круг 70-100 м)</t>
  </si>
  <si>
    <t>1.18.350</t>
  </si>
  <si>
    <t>1.34.600</t>
  </si>
  <si>
    <t>1.29.290</t>
  </si>
  <si>
    <t>1.19.350</t>
  </si>
  <si>
    <t>«SUZDAL CUP»</t>
  </si>
  <si>
    <t>ИТОГОВОЕ МЕСТО ЖЕНЩИНЫ - 30 -39 ЛЕТ (1994 и старше Г.Р.) – ТРЕК 500 М (КРУГ 70-100 М)</t>
  </si>
  <si>
    <t>мужчины - (1995 и старше  г.р.) – трек 500 м (круг 70-100 м)</t>
  </si>
  <si>
    <t>1.10.540</t>
  </si>
  <si>
    <t>1.09.350</t>
  </si>
  <si>
    <t>1.07.600</t>
  </si>
  <si>
    <t>1.06.790</t>
  </si>
  <si>
    <t>мужчины - 30-39 лет (2005-1995 г.р.) – трек 500 м (круг 70-100 м)</t>
  </si>
  <si>
    <t>1.27.600</t>
  </si>
  <si>
    <t>14:30  Подготовка площадки к дисциплине, раздача номеров</t>
  </si>
  <si>
    <t>15:00  Гонка по кругу и Трек 100 м</t>
  </si>
  <si>
    <t>16:00 Трек 500 м</t>
  </si>
  <si>
    <t>18:00  Церемония награждения</t>
  </si>
  <si>
    <t>18:30  Завершение соревнований</t>
  </si>
  <si>
    <t>Время на забег, мин</t>
  </si>
  <si>
    <t>Категория</t>
  </si>
  <si>
    <t>Дистанция</t>
  </si>
  <si>
    <t>Участники</t>
  </si>
  <si>
    <t>Забеги</t>
  </si>
  <si>
    <t>время, мин</t>
  </si>
  <si>
    <t>девочки – 8-9 лет (2016-20015 г.р.) – «гонка по кругу (1 круг)» ( полуфинал 2 забега, выходят 1-3 места)</t>
  </si>
  <si>
    <t>100м</t>
  </si>
  <si>
    <t>девочки – 10-12 лет (2014-2012 г.р.) – трек 100 м (круг 70-100 м) (полуфинал 3 забега, выходят 1-2 места)</t>
  </si>
  <si>
    <t>мальчики – 10-12 лет (2014-2012 г.р.) – трек 100 м (круг 70-100 м) ( полуфинал 2 забега, выходят 1-3 места)</t>
  </si>
  <si>
    <t>девушки - 13-14 лет (2011-2010 г.р.) – трек 100 м (круг 70-100 м) ( полуфинал 2 забега, выходят 1-3 места)</t>
  </si>
  <si>
    <t>мужчины - 19-39 лет (2005-1995 г.р.) – трек 100 м (круг 70-100 м) ( полуфинал 2 забега, выходят 1-3 места)</t>
  </si>
  <si>
    <t>мужчины - 19-39 лет (2005-1995 г.р.) – трек 100 м (круг 70-100 м)</t>
  </si>
  <si>
    <t>перерыв</t>
  </si>
  <si>
    <t>девочки – 10-12 лет (2014-2012 г.р.) – трек 500 м (круг 70-100 м) (полуфинал 3 забега, выходят 1-2 места)</t>
  </si>
  <si>
    <t>500м</t>
  </si>
  <si>
    <t>мальчики – 10-12 лет (2014-2012 г.р.) – трек 500 м (круг 70-100 м) ( полуфинал 2 забега, выходят 1-3 места)</t>
  </si>
  <si>
    <t>девушки - 13-14 лет (2011-2010 г.р.) – трек 500 м (круг 70-100 м) ( полуфинал 2 забега, выходят 1-3 места)</t>
  </si>
  <si>
    <t>мужчины - 19-39 лет (2005-1995 г.р.) – трек 500 м (круг 70-100 м) ( полуфинал 2 забега, выходят 1-3 места)</t>
  </si>
  <si>
    <t>мужчины - 19-39 лет (2005-1995 г.р.) – трек 500 м (круг 70-100 м)</t>
  </si>
  <si>
    <t>Награждение</t>
  </si>
  <si>
    <t>ИТОГО</t>
  </si>
  <si>
    <t>Отметка времени</t>
  </si>
  <si>
    <t xml:space="preserve">
ФИО спортсмена</t>
  </si>
  <si>
    <t>Дата рождения</t>
  </si>
  <si>
    <t>Участвую:</t>
  </si>
  <si>
    <t xml:space="preserve">ФИО представителя </t>
  </si>
  <si>
    <t>Контактный телефон спортсмена/представителя</t>
  </si>
  <si>
    <t>Пол</t>
  </si>
  <si>
    <t>Спортивный возраст</t>
  </si>
  <si>
    <t>- трек 100 м круг 70-100 м (для спортсменов 10 лет и старше), -  трек 500 м круг 70-100 м (для спортсменов 10 лет и старше)</t>
  </si>
  <si>
    <t>Траскин Александр</t>
  </si>
  <si>
    <t>Федотова Елена</t>
  </si>
  <si>
    <t>- трек 100 м круг 70-100 м (для спортсменов 10 лет и старше)</t>
  </si>
  <si>
    <t>Жукотанская Мария</t>
  </si>
  <si>
    <t xml:space="preserve">Епифанов Я. М. </t>
  </si>
  <si>
    <t xml:space="preserve">Верина М. В. </t>
  </si>
  <si>
    <t xml:space="preserve">Ярославль </t>
  </si>
  <si>
    <t xml:space="preserve">Морозова Наталья </t>
  </si>
  <si>
    <t>Шилов Руслан Евгеньевич</t>
  </si>
  <si>
    <t>Ярославль</t>
  </si>
  <si>
    <t>- гонка по кругу (для спортсменов 5-9 лет)</t>
  </si>
  <si>
    <t>Щенников Максим Александрович</t>
  </si>
  <si>
    <t>+79038294241</t>
  </si>
  <si>
    <t>Комиссаров Кирилл</t>
  </si>
  <si>
    <t>+79295121147</t>
  </si>
  <si>
    <t>-</t>
  </si>
  <si>
    <t>Васин Александр Юрьевич</t>
  </si>
  <si>
    <t xml:space="preserve">Кочетов Максим Анатольевич </t>
  </si>
  <si>
    <t>+79038308677</t>
  </si>
  <si>
    <t>Максимов Николай Николаевич</t>
  </si>
  <si>
    <t>+79106665770</t>
  </si>
  <si>
    <t>Смирнов Владимир Евгеньевич</t>
  </si>
  <si>
    <t>Владимир</t>
  </si>
  <si>
    <t>Голубева Нэлля Владимировна</t>
  </si>
  <si>
    <t xml:space="preserve">Владимирская обл. </t>
  </si>
  <si>
    <t xml:space="preserve">Платун Ульяна Викторовна </t>
  </si>
  <si>
    <t>+79301015725</t>
  </si>
  <si>
    <t xml:space="preserve">Лаврищева Татьяна Владимировна </t>
  </si>
  <si>
    <t>Перевощикова Елена</t>
  </si>
  <si>
    <t>+79111630454</t>
  </si>
  <si>
    <t>Кукушкина Анастасия Михайловна</t>
  </si>
  <si>
    <t>+79608151555</t>
  </si>
  <si>
    <t>Полякова Екатерина Евгеньевна</t>
  </si>
  <si>
    <t>Пенза</t>
  </si>
  <si>
    <t xml:space="preserve">Карасева Елена Алексеевна </t>
  </si>
  <si>
    <t>Раптева Светлана Сергеевна</t>
  </si>
  <si>
    <t>Конькова Анна Николаевна</t>
  </si>
  <si>
    <t>+79897651299</t>
  </si>
  <si>
    <t>Владимирская область (Москва)</t>
  </si>
  <si>
    <t xml:space="preserve">+79268743478 </t>
  </si>
  <si>
    <t xml:space="preserve">Траскин Александр Вадимович </t>
  </si>
  <si>
    <t>+79117729341</t>
  </si>
  <si>
    <t xml:space="preserve">Спб </t>
  </si>
  <si>
    <t>+79531417718</t>
  </si>
  <si>
    <t xml:space="preserve">Дудина Яна Андреевна </t>
  </si>
  <si>
    <t>Баранов Дмитрий Александрович</t>
  </si>
  <si>
    <t>+79217823289</t>
  </si>
  <si>
    <t>Винник Александр Владимирович</t>
  </si>
  <si>
    <t>+79201283333</t>
  </si>
  <si>
    <t xml:space="preserve">Ракчеев Максим Леонидович </t>
  </si>
  <si>
    <t>+79109758275</t>
  </si>
  <si>
    <t>Клопова Елена Павловна</t>
  </si>
  <si>
    <t xml:space="preserve">Колчина Марина Валерьевна </t>
  </si>
  <si>
    <t>+79605412307</t>
  </si>
  <si>
    <t xml:space="preserve">Рябов Павел Александрович </t>
  </si>
  <si>
    <t>+79273126888</t>
  </si>
  <si>
    <t>Рябова Злата Павловна</t>
  </si>
  <si>
    <t>Андреева Ирина Вячеславовна</t>
  </si>
  <si>
    <t>+79266902637</t>
  </si>
  <si>
    <t>Уфа</t>
  </si>
  <si>
    <t>Головастиков Владимир Юоьевич</t>
  </si>
  <si>
    <t>+79276355240</t>
  </si>
  <si>
    <t>Майбах Наталия Сергеевна</t>
  </si>
  <si>
    <t>+79040315695</t>
  </si>
  <si>
    <t>Город Владимир</t>
  </si>
  <si>
    <t>Филиппова Марина Владимировна</t>
  </si>
  <si>
    <t>Белоусова Ирина Леонидовна</t>
  </si>
  <si>
    <t xml:space="preserve">8919 140-9728 </t>
  </si>
  <si>
    <t xml:space="preserve">Владимир </t>
  </si>
  <si>
    <t>Волкрв Михаил Юрьевич</t>
  </si>
  <si>
    <t>+79036179505</t>
  </si>
  <si>
    <t>Башкортостан</t>
  </si>
  <si>
    <t>Васильева Гульнара Раильевна</t>
  </si>
  <si>
    <t>Капитонова Алена Сергеевна</t>
  </si>
  <si>
    <t>+79109716869</t>
  </si>
  <si>
    <t xml:space="preserve">Шилова Ольга Евгеньевна </t>
  </si>
  <si>
    <t>+79159895227</t>
  </si>
  <si>
    <t>Володина Мария Сергеевна</t>
  </si>
  <si>
    <t xml:space="preserve">Вахтеров Алексей Николаевич </t>
  </si>
  <si>
    <t>+79875083895</t>
  </si>
  <si>
    <t>Лихтер Лев Павлович</t>
  </si>
  <si>
    <t>Данте Валерия Валерьевна</t>
  </si>
  <si>
    <t xml:space="preserve">Сушкова Милана Михайловна </t>
  </si>
  <si>
    <t xml:space="preserve">Данте Валерия Валерьевна </t>
  </si>
  <si>
    <t>Аскалин Даниил Александрович</t>
  </si>
  <si>
    <t>Васильченко Марина Александровна</t>
  </si>
  <si>
    <t>+7 963 103 37 33</t>
  </si>
  <si>
    <t>Щербаков Александр Игоревич</t>
  </si>
  <si>
    <t xml:space="preserve">Кузнецова Анастасия Юрьевна </t>
  </si>
  <si>
    <t>8-920-622-60-86</t>
  </si>
  <si>
    <t>Филиппов Никита Олегович</t>
  </si>
  <si>
    <t>+79219518897</t>
  </si>
  <si>
    <t>Клишейко Софья Игоревна</t>
  </si>
  <si>
    <t>8 (918) 478-38-93 / 8 (929) 827-50-79</t>
  </si>
  <si>
    <t xml:space="preserve">Зяблов Илья Николаевич </t>
  </si>
  <si>
    <t>Зяблов Илья Николаевич</t>
  </si>
  <si>
    <t>Город Пенза</t>
  </si>
  <si>
    <t>Гришанович Юлия Николаевна</t>
  </si>
  <si>
    <t>Яворская Валентина Владимировна</t>
  </si>
  <si>
    <t>+79268213137</t>
  </si>
  <si>
    <t>Дончевский Евгений Викторович</t>
  </si>
  <si>
    <t>+79101878126</t>
  </si>
  <si>
    <t>Щербакова Александра Сергеевна</t>
  </si>
  <si>
    <t>Егорова Вера</t>
  </si>
  <si>
    <t>Сухенко Илья</t>
  </si>
  <si>
    <t>Лазуков Игорь Сергеевич</t>
  </si>
  <si>
    <t>Сидоренко Алексей Викентьевич</t>
  </si>
  <si>
    <t>+79881350474</t>
  </si>
  <si>
    <t xml:space="preserve">Хромов Егор Александрович </t>
  </si>
  <si>
    <t xml:space="preserve">Бирюкова Анна </t>
  </si>
  <si>
    <t>Головастиков В.Ю.</t>
  </si>
  <si>
    <t xml:space="preserve">Лебедев Максим Владимирович </t>
  </si>
  <si>
    <t>Холодков Денис Владимирович</t>
  </si>
  <si>
    <t>+79036483266</t>
  </si>
  <si>
    <t>8-920-6277224</t>
  </si>
  <si>
    <t>Павлова Елена Владимировна</t>
  </si>
  <si>
    <t>Вахлакова Ольга Александровна</t>
  </si>
  <si>
    <t xml:space="preserve">Клишейко Ольга Александровна </t>
  </si>
  <si>
    <t>Александрова Анастасия Сергеевна</t>
  </si>
  <si>
    <t>8(920)6200255</t>
  </si>
  <si>
    <t>- гонка по кругу (для спортсменов 5-9 лет), - трек 100 м круг 70-100 м (для спортсменов 10 лет и старше), -  трек 500 м круг 70-100 м (для спортсменов 10 лет и старше)</t>
  </si>
  <si>
    <t>Ях Дмитрий Николавич</t>
  </si>
  <si>
    <t>+79042553071</t>
  </si>
  <si>
    <t>Корзина Ирина Николаевна</t>
  </si>
  <si>
    <t>+790513333897</t>
  </si>
  <si>
    <t xml:space="preserve">Шорикова Любовь Витальевна </t>
  </si>
  <si>
    <t xml:space="preserve">8-905-131-41-41 </t>
  </si>
  <si>
    <t>Владимирская обл, г. Владимир</t>
  </si>
  <si>
    <t>Бессонова Светлана Валерьевна</t>
  </si>
  <si>
    <t>Сухенко И.А.</t>
  </si>
  <si>
    <t>+79636020098</t>
  </si>
  <si>
    <t>Дончевский Е.В.</t>
  </si>
  <si>
    <t>МО</t>
  </si>
  <si>
    <t>+7(985)136-54-34</t>
  </si>
  <si>
    <t>Соловьев Евгений Станиславович</t>
  </si>
  <si>
    <t>8-920-105-66-29</t>
  </si>
  <si>
    <t>Категория WS</t>
  </si>
  <si>
    <t>00-06</t>
  </si>
  <si>
    <t>07-09</t>
  </si>
  <si>
    <t>Результаты трековых дисциплин и медальный зачет</t>
  </si>
  <si>
    <t>Золото</t>
  </si>
  <si>
    <t>Серебро</t>
  </si>
  <si>
    <t>Бронза</t>
  </si>
  <si>
    <t>Итого</t>
  </si>
  <si>
    <t>женщины - 19-30 лет (2005-1995 г.р.) – трек 100 м (круг 70-100 м)</t>
  </si>
  <si>
    <t>женщины - 19-30 лет (2005-1995 г.р.) – трек 500 м (круг 70-100 м)</t>
  </si>
  <si>
    <t>женщины - 30-39 лет (1994 и старше г.р.) – трек 100 м (круг 70-100 м)</t>
  </si>
  <si>
    <t>женщины - 30-39 лет (1994 и старше г.р.) – трек 500 м (круг 70-100 м)</t>
  </si>
  <si>
    <t>мужчины - 30-39 лет  (1994 и старше г.р.) – трек 500 м (круг 70-100 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</si>
</sst>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"/>
    <numFmt numFmtId="165" formatCode="d\-m"/>
    <numFmt numFmtId="166" formatCode="#,##0.000"/>
    <numFmt numFmtId="167" formatCode="m/d/yyyy\ h:mm:ss"/>
    <numFmt numFmtId="168" formatCode="dd\-mm"/>
  </numFmts>
  <fonts count="3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theme="1"/>
      <name val="Arial"/>
    </font>
    <font>
      <strike/>
      <sz val="11"/>
      <color theme="1"/>
      <name val="Arial"/>
    </font>
    <font>
      <strike/>
      <sz val="10"/>
      <color theme="1"/>
      <name val="Arial"/>
    </font>
    <font>
      <b/>
      <sz val="11"/>
      <color theme="1"/>
      <name val="Arial"/>
    </font>
    <font>
      <sz val="11"/>
      <name val="Calibri"/>
    </font>
    <font>
      <sz val="11"/>
      <color theme="1"/>
      <name val="Arial"/>
    </font>
    <font>
      <sz val="11"/>
      <color rgb="FF000000"/>
      <name val="Arial"/>
    </font>
    <font>
      <b/>
      <sz val="9"/>
      <color theme="1"/>
      <name val="Arial"/>
    </font>
    <font>
      <sz val="9"/>
      <color theme="1"/>
      <name val="Arial"/>
    </font>
    <font>
      <sz val="9"/>
      <color rgb="FF000000"/>
      <name val="Arial"/>
    </font>
    <font>
      <sz val="11"/>
      <color rgb="FF000000"/>
      <name val="Arial"/>
    </font>
    <font>
      <strike/>
      <sz val="11"/>
      <color theme="1"/>
      <name val="Arial"/>
    </font>
    <font>
      <strike/>
      <sz val="11"/>
      <color rgb="FF000000"/>
      <name val="Arial"/>
    </font>
    <font>
      <b/>
      <sz val="11"/>
      <color rgb="FF000000"/>
      <name val="Arial"/>
    </font>
    <font>
      <b/>
      <sz val="9"/>
      <color rgb="FF000000"/>
      <name val="Arial"/>
    </font>
    <font>
      <strike/>
      <sz val="11"/>
      <color rgb="FF000000"/>
      <name val="Arial"/>
    </font>
    <font>
      <b/>
      <i/>
      <sz val="11"/>
      <color theme="1"/>
      <name val="Calibri"/>
    </font>
    <font>
      <sz val="12"/>
      <color theme="1"/>
      <name val="Times New Roman"/>
    </font>
    <font>
      <sz val="11"/>
      <color theme="1"/>
      <name val="Calibri"/>
    </font>
    <font>
      <sz val="11"/>
      <color theme="1"/>
      <name val="Times New Roman"/>
    </font>
    <font>
      <sz val="11"/>
      <color theme="1"/>
      <name val="Calibri"/>
    </font>
    <font>
      <b/>
      <sz val="10"/>
      <color theme="1"/>
      <name val="Carlito"/>
    </font>
    <font>
      <b/>
      <i/>
      <sz val="11"/>
      <color theme="1"/>
      <name val="Calibri"/>
    </font>
    <font>
      <strike/>
      <sz val="11"/>
      <color theme="1"/>
      <name val="Calibri"/>
      <scheme val="minor"/>
    </font>
    <font>
      <sz val="11"/>
      <color rgb="FF434343"/>
      <name val="Roboto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8F9FA"/>
        <bgColor rgb="FFF8F9F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/>
      <diagonal/>
    </border>
    <border>
      <left style="medium">
        <color rgb="FFFF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  <diagonal/>
    </border>
    <border>
      <left style="thin">
        <color rgb="FF442F6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442F65"/>
      </right>
      <top style="thin">
        <color theme="0"/>
      </top>
      <bottom style="thin">
        <color theme="0"/>
      </bottom>
      <diagonal/>
    </border>
    <border>
      <left style="thin">
        <color rgb="FF442F65"/>
      </left>
      <right style="thin">
        <color theme="0"/>
      </right>
      <top style="thin">
        <color theme="0"/>
      </top>
      <bottom style="thin">
        <color rgb="FF442F6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442F65"/>
      </bottom>
      <diagonal/>
    </border>
    <border>
      <left style="thin">
        <color theme="0"/>
      </left>
      <right style="thin">
        <color rgb="FF442F65"/>
      </right>
      <top style="thin">
        <color theme="0"/>
      </top>
      <bottom style="thin">
        <color rgb="FF442F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164" fontId="7" fillId="3" borderId="0" xfId="0" applyNumberFormat="1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0" fillId="0" borderId="0" xfId="0" applyFont="1"/>
    <xf numFmtId="1" fontId="10" fillId="4" borderId="0" xfId="0" applyNumberFormat="1" applyFont="1" applyFill="1"/>
    <xf numFmtId="0" fontId="11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1" fontId="10" fillId="5" borderId="15" xfId="0" applyNumberFormat="1" applyFont="1" applyFill="1" applyBorder="1"/>
    <xf numFmtId="0" fontId="12" fillId="5" borderId="15" xfId="0" applyFont="1" applyFill="1" applyBorder="1"/>
    <xf numFmtId="0" fontId="13" fillId="5" borderId="15" xfId="0" applyFont="1" applyFill="1" applyBorder="1"/>
    <xf numFmtId="0" fontId="14" fillId="5" borderId="15" xfId="0" applyFont="1" applyFill="1" applyBorder="1" applyAlignment="1">
      <alignment horizontal="center"/>
    </xf>
    <xf numFmtId="1" fontId="13" fillId="5" borderId="14" xfId="0" applyNumberFormat="1" applyFont="1" applyFill="1" applyBorder="1" applyAlignment="1">
      <alignment horizontal="center"/>
    </xf>
    <xf numFmtId="0" fontId="10" fillId="5" borderId="14" xfId="0" applyFont="1" applyFill="1" applyBorder="1"/>
    <xf numFmtId="0" fontId="13" fillId="5" borderId="14" xfId="0" applyFont="1" applyFill="1" applyBorder="1"/>
    <xf numFmtId="0" fontId="11" fillId="5" borderId="14" xfId="0" applyFont="1" applyFill="1" applyBorder="1"/>
    <xf numFmtId="0" fontId="13" fillId="5" borderId="14" xfId="0" applyFont="1" applyFill="1" applyBorder="1" applyAlignment="1">
      <alignment horizontal="center"/>
    </xf>
    <xf numFmtId="1" fontId="15" fillId="4" borderId="18" xfId="0" applyNumberFormat="1" applyFont="1" applyFill="1" applyBorder="1" applyAlignment="1">
      <alignment horizontal="center"/>
    </xf>
    <xf numFmtId="3" fontId="11" fillId="2" borderId="19" xfId="0" applyNumberFormat="1" applyFont="1" applyFill="1" applyBorder="1" applyAlignment="1">
      <alignment horizontal="right"/>
    </xf>
    <xf numFmtId="0" fontId="11" fillId="2" borderId="19" xfId="0" applyFont="1" applyFill="1" applyBorder="1" applyAlignment="1">
      <alignment horizontal="left"/>
    </xf>
    <xf numFmtId="166" fontId="11" fillId="4" borderId="19" xfId="0" applyNumberFormat="1" applyFont="1" applyFill="1" applyBorder="1" applyAlignment="1">
      <alignment horizontal="center"/>
    </xf>
    <xf numFmtId="49" fontId="11" fillId="4" borderId="19" xfId="0" applyNumberFormat="1" applyFont="1" applyFill="1" applyBorder="1" applyAlignment="1">
      <alignment horizontal="center" wrapText="1"/>
    </xf>
    <xf numFmtId="3" fontId="15" fillId="4" borderId="19" xfId="0" applyNumberFormat="1" applyFont="1" applyFill="1" applyBorder="1" applyAlignment="1">
      <alignment horizontal="center"/>
    </xf>
    <xf numFmtId="166" fontId="15" fillId="6" borderId="19" xfId="0" applyNumberFormat="1" applyFont="1" applyFill="1" applyBorder="1" applyAlignment="1">
      <alignment horizontal="center"/>
    </xf>
    <xf numFmtId="1" fontId="15" fillId="4" borderId="21" xfId="0" applyNumberFormat="1" applyFont="1" applyFill="1" applyBorder="1" applyAlignment="1">
      <alignment horizontal="center"/>
    </xf>
    <xf numFmtId="3" fontId="11" fillId="2" borderId="15" xfId="0" applyNumberFormat="1" applyFont="1" applyFill="1" applyBorder="1" applyAlignment="1">
      <alignment horizontal="right"/>
    </xf>
    <xf numFmtId="0" fontId="11" fillId="2" borderId="15" xfId="0" applyFont="1" applyFill="1" applyBorder="1" applyAlignment="1">
      <alignment horizontal="left"/>
    </xf>
    <xf numFmtId="166" fontId="11" fillId="4" borderId="15" xfId="0" applyNumberFormat="1" applyFont="1" applyFill="1" applyBorder="1" applyAlignment="1">
      <alignment horizontal="center"/>
    </xf>
    <xf numFmtId="49" fontId="11" fillId="4" borderId="15" xfId="0" applyNumberFormat="1" applyFont="1" applyFill="1" applyBorder="1" applyAlignment="1">
      <alignment horizontal="center" wrapText="1"/>
    </xf>
    <xf numFmtId="3" fontId="15" fillId="4" borderId="15" xfId="0" applyNumberFormat="1" applyFont="1" applyFill="1" applyBorder="1" applyAlignment="1">
      <alignment horizontal="center"/>
    </xf>
    <xf numFmtId="166" fontId="15" fillId="6" borderId="15" xfId="0" applyNumberFormat="1" applyFont="1" applyFill="1" applyBorder="1" applyAlignment="1">
      <alignment horizontal="center"/>
    </xf>
    <xf numFmtId="1" fontId="15" fillId="4" borderId="23" xfId="0" applyNumberFormat="1" applyFont="1" applyFill="1" applyBorder="1" applyAlignment="1">
      <alignment horizontal="center"/>
    </xf>
    <xf numFmtId="3" fontId="11" fillId="2" borderId="24" xfId="0" applyNumberFormat="1" applyFont="1" applyFill="1" applyBorder="1" applyAlignment="1">
      <alignment horizontal="right"/>
    </xf>
    <xf numFmtId="0" fontId="11" fillId="2" borderId="24" xfId="0" applyFont="1" applyFill="1" applyBorder="1" applyAlignment="1">
      <alignment horizontal="left"/>
    </xf>
    <xf numFmtId="166" fontId="11" fillId="4" borderId="24" xfId="0" applyNumberFormat="1" applyFont="1" applyFill="1" applyBorder="1" applyAlignment="1">
      <alignment horizontal="center"/>
    </xf>
    <xf numFmtId="49" fontId="11" fillId="4" borderId="24" xfId="0" applyNumberFormat="1" applyFont="1" applyFill="1" applyBorder="1" applyAlignment="1">
      <alignment horizontal="center" wrapText="1"/>
    </xf>
    <xf numFmtId="3" fontId="15" fillId="4" borderId="24" xfId="0" applyNumberFormat="1" applyFont="1" applyFill="1" applyBorder="1" applyAlignment="1">
      <alignment horizontal="center"/>
    </xf>
    <xf numFmtId="166" fontId="15" fillId="6" borderId="24" xfId="0" applyNumberFormat="1" applyFont="1" applyFill="1" applyBorder="1" applyAlignment="1">
      <alignment horizontal="center"/>
    </xf>
    <xf numFmtId="3" fontId="11" fillId="4" borderId="15" xfId="0" applyNumberFormat="1" applyFont="1" applyFill="1" applyBorder="1" applyAlignment="1">
      <alignment horizontal="right"/>
    </xf>
    <xf numFmtId="0" fontId="11" fillId="0" borderId="15" xfId="0" applyFont="1" applyBorder="1" applyAlignment="1">
      <alignment horizontal="left"/>
    </xf>
    <xf numFmtId="3" fontId="11" fillId="4" borderId="24" xfId="0" applyNumberFormat="1" applyFont="1" applyFill="1" applyBorder="1" applyAlignment="1">
      <alignment horizontal="right"/>
    </xf>
    <xf numFmtId="0" fontId="11" fillId="0" borderId="24" xfId="0" applyFont="1" applyBorder="1" applyAlignment="1">
      <alignment horizontal="left"/>
    </xf>
    <xf numFmtId="1" fontId="5" fillId="4" borderId="17" xfId="0" applyNumberFormat="1" applyFont="1" applyFill="1" applyBorder="1" applyAlignment="1">
      <alignment horizontal="center"/>
    </xf>
    <xf numFmtId="3" fontId="10" fillId="4" borderId="17" xfId="0" applyNumberFormat="1" applyFont="1" applyFill="1" applyBorder="1" applyAlignment="1">
      <alignment horizontal="right"/>
    </xf>
    <xf numFmtId="0" fontId="10" fillId="0" borderId="17" xfId="0" applyFont="1" applyBorder="1" applyAlignment="1">
      <alignment horizontal="left"/>
    </xf>
    <xf numFmtId="166" fontId="11" fillId="4" borderId="17" xfId="0" applyNumberFormat="1" applyFont="1" applyFill="1" applyBorder="1" applyAlignment="1">
      <alignment horizontal="center"/>
    </xf>
    <xf numFmtId="49" fontId="10" fillId="4" borderId="17" xfId="0" applyNumberFormat="1" applyFont="1" applyFill="1" applyBorder="1" applyAlignment="1">
      <alignment horizontal="center" wrapText="1"/>
    </xf>
    <xf numFmtId="3" fontId="5" fillId="4" borderId="17" xfId="0" applyNumberFormat="1" applyFont="1" applyFill="1" applyBorder="1" applyAlignment="1">
      <alignment horizontal="center"/>
    </xf>
    <xf numFmtId="166" fontId="5" fillId="6" borderId="17" xfId="0" applyNumberFormat="1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3" fontId="10" fillId="4" borderId="15" xfId="0" applyNumberFormat="1" applyFont="1" applyFill="1" applyBorder="1" applyAlignment="1">
      <alignment horizontal="right"/>
    </xf>
    <xf numFmtId="0" fontId="10" fillId="0" borderId="15" xfId="0" applyFont="1" applyBorder="1" applyAlignment="1">
      <alignment horizontal="left"/>
    </xf>
    <xf numFmtId="49" fontId="10" fillId="4" borderId="15" xfId="0" applyNumberFormat="1" applyFont="1" applyFill="1" applyBorder="1" applyAlignment="1">
      <alignment horizontal="center" wrapText="1"/>
    </xf>
    <xf numFmtId="3" fontId="5" fillId="4" borderId="15" xfId="0" applyNumberFormat="1" applyFont="1" applyFill="1" applyBorder="1" applyAlignment="1">
      <alignment horizontal="center"/>
    </xf>
    <xf numFmtId="166" fontId="5" fillId="6" borderId="15" xfId="0" applyNumberFormat="1" applyFont="1" applyFill="1" applyBorder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15" fillId="0" borderId="0" xfId="0" applyFont="1"/>
    <xf numFmtId="0" fontId="5" fillId="0" borderId="0" xfId="0" applyFont="1" applyAlignment="1">
      <alignment horizontal="center"/>
    </xf>
    <xf numFmtId="1" fontId="10" fillId="7" borderId="0" xfId="0" applyNumberFormat="1" applyFont="1" applyFill="1"/>
    <xf numFmtId="0" fontId="10" fillId="7" borderId="0" xfId="0" applyFont="1" applyFill="1"/>
    <xf numFmtId="0" fontId="11" fillId="7" borderId="0" xfId="0" applyFont="1" applyFill="1"/>
    <xf numFmtId="0" fontId="10" fillId="7" borderId="0" xfId="0" applyFont="1" applyFill="1" applyAlignment="1">
      <alignment horizontal="center"/>
    </xf>
    <xf numFmtId="1" fontId="5" fillId="4" borderId="18" xfId="0" applyNumberFormat="1" applyFont="1" applyFill="1" applyBorder="1" applyAlignment="1">
      <alignment horizontal="center"/>
    </xf>
    <xf numFmtId="3" fontId="10" fillId="4" borderId="19" xfId="0" applyNumberFormat="1" applyFont="1" applyFill="1" applyBorder="1" applyAlignment="1">
      <alignment horizontal="right"/>
    </xf>
    <xf numFmtId="0" fontId="10" fillId="0" borderId="19" xfId="0" applyFont="1" applyBorder="1" applyAlignment="1">
      <alignment horizontal="left"/>
    </xf>
    <xf numFmtId="49" fontId="10" fillId="4" borderId="19" xfId="0" applyNumberFormat="1" applyFont="1" applyFill="1" applyBorder="1" applyAlignment="1">
      <alignment horizontal="center" wrapText="1"/>
    </xf>
    <xf numFmtId="3" fontId="5" fillId="4" borderId="19" xfId="0" applyNumberFormat="1" applyFont="1" applyFill="1" applyBorder="1" applyAlignment="1">
      <alignment horizontal="center"/>
    </xf>
    <xf numFmtId="166" fontId="5" fillId="6" borderId="19" xfId="0" applyNumberFormat="1" applyFont="1" applyFill="1" applyBorder="1" applyAlignment="1">
      <alignment horizontal="center"/>
    </xf>
    <xf numFmtId="1" fontId="5" fillId="4" borderId="21" xfId="0" applyNumberFormat="1" applyFont="1" applyFill="1" applyBorder="1" applyAlignment="1">
      <alignment horizontal="center"/>
    </xf>
    <xf numFmtId="1" fontId="5" fillId="4" borderId="23" xfId="0" applyNumberFormat="1" applyFont="1" applyFill="1" applyBorder="1" applyAlignment="1">
      <alignment horizontal="center"/>
    </xf>
    <xf numFmtId="3" fontId="10" fillId="4" borderId="24" xfId="0" applyNumberFormat="1" applyFont="1" applyFill="1" applyBorder="1" applyAlignment="1">
      <alignment horizontal="right"/>
    </xf>
    <xf numFmtId="0" fontId="10" fillId="0" borderId="24" xfId="0" applyFont="1" applyBorder="1" applyAlignment="1">
      <alignment horizontal="left"/>
    </xf>
    <xf numFmtId="49" fontId="10" fillId="4" borderId="24" xfId="0" applyNumberFormat="1" applyFont="1" applyFill="1" applyBorder="1" applyAlignment="1">
      <alignment horizontal="center" wrapText="1"/>
    </xf>
    <xf numFmtId="3" fontId="5" fillId="4" borderId="24" xfId="0" applyNumberFormat="1" applyFont="1" applyFill="1" applyBorder="1" applyAlignment="1">
      <alignment horizontal="center"/>
    </xf>
    <xf numFmtId="166" fontId="5" fillId="6" borderId="24" xfId="0" applyNumberFormat="1" applyFont="1" applyFill="1" applyBorder="1" applyAlignment="1">
      <alignment horizontal="center"/>
    </xf>
    <xf numFmtId="1" fontId="6" fillId="3" borderId="26" xfId="0" applyNumberFormat="1" applyFont="1" applyFill="1" applyBorder="1" applyAlignment="1">
      <alignment horizontal="center"/>
    </xf>
    <xf numFmtId="3" fontId="16" fillId="3" borderId="14" xfId="0" applyNumberFormat="1" applyFont="1" applyFill="1" applyBorder="1" applyAlignment="1">
      <alignment horizontal="right"/>
    </xf>
    <xf numFmtId="0" fontId="16" fillId="3" borderId="14" xfId="0" applyFont="1" applyFill="1" applyBorder="1" applyAlignment="1">
      <alignment horizontal="left"/>
    </xf>
    <xf numFmtId="166" fontId="17" fillId="3" borderId="14" xfId="0" applyNumberFormat="1" applyFont="1" applyFill="1" applyBorder="1" applyAlignment="1">
      <alignment horizontal="center"/>
    </xf>
    <xf numFmtId="49" fontId="16" fillId="3" borderId="14" xfId="0" applyNumberFormat="1" applyFont="1" applyFill="1" applyBorder="1" applyAlignment="1">
      <alignment horizontal="center" wrapText="1"/>
    </xf>
    <xf numFmtId="3" fontId="6" fillId="3" borderId="14" xfId="0" applyNumberFormat="1" applyFont="1" applyFill="1" applyBorder="1" applyAlignment="1">
      <alignment horizontal="center"/>
    </xf>
    <xf numFmtId="166" fontId="6" fillId="3" borderId="14" xfId="0" applyNumberFormat="1" applyFont="1" applyFill="1" applyBorder="1" applyAlignment="1">
      <alignment horizontal="center"/>
    </xf>
    <xf numFmtId="3" fontId="6" fillId="3" borderId="15" xfId="0" applyNumberFormat="1" applyFont="1" applyFill="1" applyBorder="1" applyAlignment="1">
      <alignment horizontal="center"/>
    </xf>
    <xf numFmtId="1" fontId="6" fillId="3" borderId="23" xfId="0" applyNumberFormat="1" applyFont="1" applyFill="1" applyBorder="1" applyAlignment="1">
      <alignment horizontal="center"/>
    </xf>
    <xf numFmtId="3" fontId="16" fillId="3" borderId="24" xfId="0" applyNumberFormat="1" applyFont="1" applyFill="1" applyBorder="1" applyAlignment="1">
      <alignment horizontal="right"/>
    </xf>
    <xf numFmtId="0" fontId="16" fillId="3" borderId="24" xfId="0" applyFont="1" applyFill="1" applyBorder="1" applyAlignment="1">
      <alignment horizontal="left"/>
    </xf>
    <xf numFmtId="166" fontId="17" fillId="3" borderId="24" xfId="0" applyNumberFormat="1" applyFont="1" applyFill="1" applyBorder="1" applyAlignment="1">
      <alignment horizontal="center"/>
    </xf>
    <xf numFmtId="3" fontId="6" fillId="3" borderId="24" xfId="0" applyNumberFormat="1" applyFont="1" applyFill="1" applyBorder="1" applyAlignment="1">
      <alignment horizontal="center"/>
    </xf>
    <xf numFmtId="166" fontId="6" fillId="3" borderId="24" xfId="0" applyNumberFormat="1" applyFont="1" applyFill="1" applyBorder="1" applyAlignment="1">
      <alignment horizontal="center"/>
    </xf>
    <xf numFmtId="1" fontId="6" fillId="3" borderId="27" xfId="0" applyNumberFormat="1" applyFont="1" applyFill="1" applyBorder="1" applyAlignment="1">
      <alignment horizontal="center"/>
    </xf>
    <xf numFmtId="3" fontId="16" fillId="3" borderId="17" xfId="0" applyNumberFormat="1" applyFont="1" applyFill="1" applyBorder="1" applyAlignment="1">
      <alignment horizontal="right"/>
    </xf>
    <xf numFmtId="0" fontId="16" fillId="3" borderId="17" xfId="0" applyFont="1" applyFill="1" applyBorder="1" applyAlignment="1">
      <alignment horizontal="left"/>
    </xf>
    <xf numFmtId="166" fontId="17" fillId="3" borderId="17" xfId="0" applyNumberFormat="1" applyFont="1" applyFill="1" applyBorder="1" applyAlignment="1">
      <alignment horizontal="center"/>
    </xf>
    <xf numFmtId="49" fontId="16" fillId="3" borderId="17" xfId="0" applyNumberFormat="1" applyFont="1" applyFill="1" applyBorder="1" applyAlignment="1">
      <alignment horizontal="center" wrapText="1"/>
    </xf>
    <xf numFmtId="3" fontId="6" fillId="3" borderId="17" xfId="0" applyNumberFormat="1" applyFont="1" applyFill="1" applyBorder="1" applyAlignment="1">
      <alignment horizontal="center"/>
    </xf>
    <xf numFmtId="166" fontId="6" fillId="3" borderId="17" xfId="0" applyNumberFormat="1" applyFont="1" applyFill="1" applyBorder="1" applyAlignment="1">
      <alignment horizontal="center"/>
    </xf>
    <xf numFmtId="49" fontId="16" fillId="3" borderId="24" xfId="0" applyNumberFormat="1" applyFont="1" applyFill="1" applyBorder="1" applyAlignment="1">
      <alignment horizontal="center" wrapText="1"/>
    </xf>
    <xf numFmtId="3" fontId="5" fillId="3" borderId="24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3" fontId="5" fillId="4" borderId="28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1" fontId="11" fillId="4" borderId="0" xfId="0" applyNumberFormat="1" applyFont="1" applyFill="1"/>
    <xf numFmtId="1" fontId="11" fillId="5" borderId="15" xfId="0" applyNumberFormat="1" applyFont="1" applyFill="1" applyBorder="1"/>
    <xf numFmtId="0" fontId="19" fillId="5" borderId="15" xfId="0" applyFont="1" applyFill="1" applyBorder="1"/>
    <xf numFmtId="0" fontId="14" fillId="5" borderId="15" xfId="0" applyFont="1" applyFill="1" applyBorder="1"/>
    <xf numFmtId="1" fontId="14" fillId="5" borderId="15" xfId="0" applyNumberFormat="1" applyFont="1" applyFill="1" applyBorder="1" applyAlignment="1">
      <alignment horizontal="center"/>
    </xf>
    <xf numFmtId="0" fontId="11" fillId="5" borderId="15" xfId="0" applyFont="1" applyFill="1" applyBorder="1"/>
    <xf numFmtId="1" fontId="15" fillId="4" borderId="15" xfId="0" applyNumberFormat="1" applyFont="1" applyFill="1" applyBorder="1" applyAlignment="1">
      <alignment horizontal="center"/>
    </xf>
    <xf numFmtId="3" fontId="15" fillId="4" borderId="15" xfId="0" applyNumberFormat="1" applyFont="1" applyFill="1" applyBorder="1" applyAlignment="1">
      <alignment horizontal="right"/>
    </xf>
    <xf numFmtId="0" fontId="11" fillId="0" borderId="15" xfId="0" applyFont="1" applyBorder="1" applyAlignment="1">
      <alignment horizontal="right"/>
    </xf>
    <xf numFmtId="1" fontId="15" fillId="0" borderId="0" xfId="0" applyNumberFormat="1" applyFont="1"/>
    <xf numFmtId="1" fontId="11" fillId="7" borderId="0" xfId="0" applyNumberFormat="1" applyFont="1" applyFill="1"/>
    <xf numFmtId="3" fontId="15" fillId="2" borderId="15" xfId="0" applyNumberFormat="1" applyFont="1" applyFill="1" applyBorder="1" applyAlignment="1">
      <alignment horizontal="center"/>
    </xf>
    <xf numFmtId="1" fontId="15" fillId="5" borderId="15" xfId="0" applyNumberFormat="1" applyFont="1" applyFill="1" applyBorder="1" applyAlignment="1">
      <alignment horizontal="center"/>
    </xf>
    <xf numFmtId="3" fontId="11" fillId="5" borderId="15" xfId="0" applyNumberFormat="1" applyFont="1" applyFill="1" applyBorder="1" applyAlignment="1">
      <alignment horizontal="right"/>
    </xf>
    <xf numFmtId="0" fontId="11" fillId="5" borderId="15" xfId="0" applyFont="1" applyFill="1" applyBorder="1" applyAlignment="1">
      <alignment horizontal="left"/>
    </xf>
    <xf numFmtId="166" fontId="11" fillId="5" borderId="15" xfId="0" applyNumberFormat="1" applyFont="1" applyFill="1" applyBorder="1" applyAlignment="1">
      <alignment horizontal="center"/>
    </xf>
    <xf numFmtId="49" fontId="11" fillId="5" borderId="15" xfId="0" applyNumberFormat="1" applyFont="1" applyFill="1" applyBorder="1" applyAlignment="1">
      <alignment horizontal="center" wrapText="1"/>
    </xf>
    <xf numFmtId="3" fontId="15" fillId="5" borderId="15" xfId="0" applyNumberFormat="1" applyFont="1" applyFill="1" applyBorder="1" applyAlignment="1">
      <alignment horizontal="right"/>
    </xf>
    <xf numFmtId="166" fontId="15" fillId="5" borderId="15" xfId="0" applyNumberFormat="1" applyFont="1" applyFill="1" applyBorder="1" applyAlignment="1">
      <alignment horizontal="center"/>
    </xf>
    <xf numFmtId="3" fontId="15" fillId="5" borderId="15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3" fontId="17" fillId="3" borderId="15" xfId="0" applyNumberFormat="1" applyFont="1" applyFill="1" applyBorder="1" applyAlignment="1">
      <alignment horizontal="right"/>
    </xf>
    <xf numFmtId="0" fontId="17" fillId="3" borderId="15" xfId="0" applyFont="1" applyFill="1" applyBorder="1" applyAlignment="1">
      <alignment horizontal="left"/>
    </xf>
    <xf numFmtId="166" fontId="17" fillId="3" borderId="15" xfId="0" applyNumberFormat="1" applyFont="1" applyFill="1" applyBorder="1" applyAlignment="1">
      <alignment horizontal="center"/>
    </xf>
    <xf numFmtId="49" fontId="17" fillId="3" borderId="15" xfId="0" applyNumberFormat="1" applyFont="1" applyFill="1" applyBorder="1" applyAlignment="1">
      <alignment horizontal="center" wrapText="1"/>
    </xf>
    <xf numFmtId="3" fontId="20" fillId="3" borderId="15" xfId="0" applyNumberFormat="1" applyFont="1" applyFill="1" applyBorder="1" applyAlignment="1">
      <alignment horizontal="right"/>
    </xf>
    <xf numFmtId="166" fontId="20" fillId="3" borderId="15" xfId="0" applyNumberFormat="1" applyFont="1" applyFill="1" applyBorder="1" applyAlignment="1">
      <alignment horizontal="center"/>
    </xf>
    <xf numFmtId="3" fontId="20" fillId="3" borderId="15" xfId="0" applyNumberFormat="1" applyFont="1" applyFill="1" applyBorder="1" applyAlignment="1">
      <alignment horizontal="center"/>
    </xf>
    <xf numFmtId="3" fontId="10" fillId="2" borderId="15" xfId="0" applyNumberFormat="1" applyFont="1" applyFill="1" applyBorder="1" applyAlignment="1">
      <alignment horizontal="right"/>
    </xf>
    <xf numFmtId="0" fontId="10" fillId="2" borderId="15" xfId="0" applyFont="1" applyFill="1" applyBorder="1" applyAlignment="1">
      <alignment horizontal="left"/>
    </xf>
    <xf numFmtId="1" fontId="5" fillId="9" borderId="21" xfId="0" applyNumberFormat="1" applyFont="1" applyFill="1" applyBorder="1" applyAlignment="1">
      <alignment horizontal="center"/>
    </xf>
    <xf numFmtId="3" fontId="10" fillId="9" borderId="15" xfId="0" applyNumberFormat="1" applyFont="1" applyFill="1" applyBorder="1" applyAlignment="1">
      <alignment horizontal="right"/>
    </xf>
    <xf numFmtId="0" fontId="10" fillId="9" borderId="15" xfId="0" applyFont="1" applyFill="1" applyBorder="1" applyAlignment="1">
      <alignment horizontal="left"/>
    </xf>
    <xf numFmtId="166" fontId="11" fillId="9" borderId="15" xfId="0" applyNumberFormat="1" applyFont="1" applyFill="1" applyBorder="1" applyAlignment="1">
      <alignment horizontal="center"/>
    </xf>
    <xf numFmtId="49" fontId="10" fillId="9" borderId="15" xfId="0" applyNumberFormat="1" applyFont="1" applyFill="1" applyBorder="1" applyAlignment="1">
      <alignment horizontal="center" wrapText="1"/>
    </xf>
    <xf numFmtId="3" fontId="5" fillId="9" borderId="15" xfId="0" applyNumberFormat="1" applyFont="1" applyFill="1" applyBorder="1" applyAlignment="1">
      <alignment horizontal="center"/>
    </xf>
    <xf numFmtId="166" fontId="5" fillId="9" borderId="15" xfId="0" applyNumberFormat="1" applyFont="1" applyFill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1" fontId="15" fillId="9" borderId="15" xfId="0" applyNumberFormat="1" applyFont="1" applyFill="1" applyBorder="1" applyAlignment="1">
      <alignment horizontal="center"/>
    </xf>
    <xf numFmtId="3" fontId="11" fillId="9" borderId="15" xfId="0" applyNumberFormat="1" applyFont="1" applyFill="1" applyBorder="1" applyAlignment="1">
      <alignment horizontal="right"/>
    </xf>
    <xf numFmtId="0" fontId="11" fillId="9" borderId="15" xfId="0" applyFont="1" applyFill="1" applyBorder="1" applyAlignment="1">
      <alignment horizontal="left"/>
    </xf>
    <xf numFmtId="49" fontId="11" fillId="9" borderId="15" xfId="0" applyNumberFormat="1" applyFont="1" applyFill="1" applyBorder="1" applyAlignment="1">
      <alignment horizontal="center" wrapText="1"/>
    </xf>
    <xf numFmtId="3" fontId="15" fillId="9" borderId="15" xfId="0" applyNumberFormat="1" applyFont="1" applyFill="1" applyBorder="1" applyAlignment="1">
      <alignment horizontal="right"/>
    </xf>
    <xf numFmtId="166" fontId="15" fillId="9" borderId="15" xfId="0" applyNumberFormat="1" applyFont="1" applyFill="1" applyBorder="1" applyAlignment="1">
      <alignment horizontal="center"/>
    </xf>
    <xf numFmtId="3" fontId="15" fillId="9" borderId="15" xfId="0" applyNumberFormat="1" applyFont="1" applyFill="1" applyBorder="1" applyAlignment="1">
      <alignment horizontal="center"/>
    </xf>
    <xf numFmtId="164" fontId="11" fillId="4" borderId="15" xfId="0" applyNumberFormat="1" applyFont="1" applyFill="1" applyBorder="1" applyAlignment="1">
      <alignment horizontal="right"/>
    </xf>
    <xf numFmtId="1" fontId="20" fillId="9" borderId="15" xfId="0" applyNumberFormat="1" applyFont="1" applyFill="1" applyBorder="1" applyAlignment="1">
      <alignment horizontal="center"/>
    </xf>
    <xf numFmtId="164" fontId="17" fillId="9" borderId="15" xfId="0" applyNumberFormat="1" applyFont="1" applyFill="1" applyBorder="1" applyAlignment="1">
      <alignment horizontal="right"/>
    </xf>
    <xf numFmtId="0" fontId="17" fillId="9" borderId="15" xfId="0" applyFont="1" applyFill="1" applyBorder="1" applyAlignment="1">
      <alignment horizontal="left"/>
    </xf>
    <xf numFmtId="166" fontId="17" fillId="9" borderId="15" xfId="0" applyNumberFormat="1" applyFon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 wrapText="1"/>
    </xf>
    <xf numFmtId="3" fontId="20" fillId="9" borderId="15" xfId="0" applyNumberFormat="1" applyFont="1" applyFill="1" applyBorder="1" applyAlignment="1">
      <alignment horizontal="right"/>
    </xf>
    <xf numFmtId="166" fontId="20" fillId="9" borderId="15" xfId="0" applyNumberFormat="1" applyFont="1" applyFill="1" applyBorder="1" applyAlignment="1">
      <alignment horizontal="center"/>
    </xf>
    <xf numFmtId="3" fontId="20" fillId="9" borderId="15" xfId="0" applyNumberFormat="1" applyFont="1" applyFill="1" applyBorder="1" applyAlignment="1">
      <alignment horizontal="center"/>
    </xf>
    <xf numFmtId="3" fontId="17" fillId="9" borderId="15" xfId="0" applyNumberFormat="1" applyFont="1" applyFill="1" applyBorder="1" applyAlignment="1">
      <alignment horizontal="right"/>
    </xf>
    <xf numFmtId="2" fontId="21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2" fontId="22" fillId="0" borderId="36" xfId="0" applyNumberFormat="1" applyFont="1" applyBorder="1" applyAlignment="1">
      <alignment horizontal="left" vertical="center" wrapText="1"/>
    </xf>
    <xf numFmtId="0" fontId="22" fillId="0" borderId="36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2" fontId="21" fillId="0" borderId="37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right" vertical="center"/>
    </xf>
    <xf numFmtId="0" fontId="21" fillId="0" borderId="37" xfId="0" applyFont="1" applyBorder="1" applyAlignment="1">
      <alignment horizontal="center" vertical="center"/>
    </xf>
    <xf numFmtId="0" fontId="25" fillId="0" borderId="1" xfId="0" applyFont="1" applyBorder="1" applyAlignment="1">
      <alignment horizontal="right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167" fontId="4" fillId="0" borderId="43" xfId="0" applyNumberFormat="1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4" fontId="4" fillId="0" borderId="44" xfId="0" applyNumberFormat="1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167" fontId="4" fillId="0" borderId="46" xfId="0" applyNumberFormat="1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14" fontId="4" fillId="0" borderId="47" xfId="0" applyNumberFormat="1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167" fontId="28" fillId="0" borderId="43" xfId="0" applyNumberFormat="1" applyFont="1" applyBorder="1" applyAlignment="1">
      <alignment vertical="center"/>
    </xf>
    <xf numFmtId="0" fontId="28" fillId="0" borderId="44" xfId="0" applyFont="1" applyBorder="1" applyAlignment="1">
      <alignment vertical="center"/>
    </xf>
    <xf numFmtId="14" fontId="28" fillId="0" borderId="44" xfId="0" applyNumberFormat="1" applyFont="1" applyBorder="1" applyAlignment="1">
      <alignment vertical="center"/>
    </xf>
    <xf numFmtId="0" fontId="28" fillId="0" borderId="45" xfId="0" applyFont="1" applyBorder="1" applyAlignment="1">
      <alignment vertical="center"/>
    </xf>
    <xf numFmtId="167" fontId="28" fillId="0" borderId="46" xfId="0" applyNumberFormat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14" fontId="28" fillId="0" borderId="47" xfId="0" applyNumberFormat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29" fillId="10" borderId="47" xfId="0" applyFont="1" applyFill="1" applyBorder="1" applyAlignment="1">
      <alignment vertical="center"/>
    </xf>
    <xf numFmtId="14" fontId="29" fillId="10" borderId="47" xfId="0" applyNumberFormat="1" applyFont="1" applyFill="1" applyBorder="1" applyAlignment="1">
      <alignment horizontal="right" vertical="center"/>
    </xf>
    <xf numFmtId="0" fontId="29" fillId="10" borderId="47" xfId="0" applyFont="1" applyFill="1" applyBorder="1" applyAlignment="1">
      <alignment horizontal="right" vertical="center"/>
    </xf>
    <xf numFmtId="0" fontId="29" fillId="10" borderId="48" xfId="0" applyFont="1" applyFill="1" applyBorder="1" applyAlignment="1">
      <alignment vertical="center"/>
    </xf>
    <xf numFmtId="0" fontId="23" fillId="0" borderId="0" xfId="0" applyFont="1"/>
    <xf numFmtId="167" fontId="4" fillId="0" borderId="49" xfId="0" applyNumberFormat="1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14" fontId="4" fillId="0" borderId="50" xfId="0" applyNumberFormat="1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49" fontId="28" fillId="2" borderId="1" xfId="0" applyNumberFormat="1" applyFont="1" applyFill="1" applyBorder="1" applyAlignment="1">
      <alignment vertical="center"/>
    </xf>
    <xf numFmtId="14" fontId="28" fillId="2" borderId="1" xfId="0" applyNumberFormat="1" applyFont="1" applyFill="1" applyBorder="1" applyAlignment="1">
      <alignment vertical="center"/>
    </xf>
    <xf numFmtId="167" fontId="29" fillId="2" borderId="1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vertical="center"/>
    </xf>
    <xf numFmtId="14" fontId="29" fillId="2" borderId="1" xfId="0" applyNumberFormat="1" applyFont="1" applyFill="1" applyBorder="1" applyAlignment="1">
      <alignment vertical="center"/>
    </xf>
    <xf numFmtId="168" fontId="2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right" vertical="center"/>
    </xf>
    <xf numFmtId="0" fontId="23" fillId="2" borderId="1" xfId="0" applyFont="1" applyFill="1" applyBorder="1"/>
    <xf numFmtId="0" fontId="4" fillId="2" borderId="52" xfId="0" applyFont="1" applyFill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49" fontId="4" fillId="2" borderId="53" xfId="0" applyNumberFormat="1" applyFont="1" applyFill="1" applyBorder="1" applyAlignment="1">
      <alignment vertical="center"/>
    </xf>
    <xf numFmtId="14" fontId="4" fillId="2" borderId="53" xfId="0" applyNumberFormat="1" applyFont="1" applyFill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6" xfId="0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vertical="center"/>
    </xf>
    <xf numFmtId="14" fontId="4" fillId="2" borderId="56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1" fontId="10" fillId="0" borderId="8" xfId="0" applyNumberFormat="1" applyFont="1" applyBorder="1"/>
    <xf numFmtId="0" fontId="9" fillId="0" borderId="9" xfId="0" applyFont="1" applyBorder="1"/>
    <xf numFmtId="0" fontId="10" fillId="0" borderId="8" xfId="0" applyFont="1" applyBorder="1"/>
    <xf numFmtId="0" fontId="9" fillId="0" borderId="10" xfId="0" applyFont="1" applyBorder="1"/>
    <xf numFmtId="1" fontId="12" fillId="5" borderId="11" xfId="0" applyNumberFormat="1" applyFont="1" applyFill="1" applyBorder="1"/>
    <xf numFmtId="0" fontId="9" fillId="0" borderId="12" xfId="0" applyFont="1" applyBorder="1"/>
    <xf numFmtId="0" fontId="9" fillId="0" borderId="13" xfId="0" applyFont="1" applyBorder="1"/>
    <xf numFmtId="0" fontId="13" fillId="5" borderId="14" xfId="0" applyFont="1" applyFill="1" applyBorder="1" applyAlignment="1">
      <alignment horizontal="center" vertical="center"/>
    </xf>
    <xf numFmtId="0" fontId="9" fillId="0" borderId="16" xfId="0" applyFont="1" applyBorder="1"/>
    <xf numFmtId="0" fontId="9" fillId="0" borderId="17" xfId="0" applyFont="1" applyBorder="1"/>
    <xf numFmtId="0" fontId="13" fillId="5" borderId="11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 vertical="center"/>
    </xf>
    <xf numFmtId="0" fontId="9" fillId="0" borderId="22" xfId="0" applyFont="1" applyBorder="1"/>
    <xf numFmtId="0" fontId="9" fillId="0" borderId="25" xfId="0" applyFont="1" applyBorder="1"/>
    <xf numFmtId="0" fontId="10" fillId="2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18" fillId="0" borderId="2" xfId="0" applyFont="1" applyBorder="1" applyAlignment="1">
      <alignment horizontal="center" vertical="center" wrapText="1"/>
    </xf>
    <xf numFmtId="1" fontId="11" fillId="0" borderId="8" xfId="0" applyNumberFormat="1" applyFont="1" applyBorder="1"/>
    <xf numFmtId="0" fontId="11" fillId="0" borderId="8" xfId="0" applyFont="1" applyBorder="1"/>
    <xf numFmtId="1" fontId="19" fillId="5" borderId="11" xfId="0" applyNumberFormat="1" applyFont="1" applyFill="1" applyBorder="1"/>
    <xf numFmtId="1" fontId="11" fillId="8" borderId="30" xfId="0" applyNumberFormat="1" applyFont="1" applyFill="1" applyBorder="1" applyAlignment="1">
      <alignment horizontal="center" vertical="center"/>
    </xf>
    <xf numFmtId="0" fontId="9" fillId="0" borderId="31" xfId="0" applyFont="1" applyBorder="1"/>
    <xf numFmtId="0" fontId="9" fillId="0" borderId="28" xfId="0" applyFont="1" applyBorder="1"/>
    <xf numFmtId="0" fontId="9" fillId="0" borderId="32" xfId="0" applyFont="1" applyBorder="1"/>
    <xf numFmtId="0" fontId="14" fillId="5" borderId="11" xfId="0" applyFont="1" applyFill="1" applyBorder="1" applyAlignment="1">
      <alignment horizontal="center"/>
    </xf>
    <xf numFmtId="1" fontId="11" fillId="8" borderId="11" xfId="0" applyNumberFormat="1" applyFont="1" applyFill="1" applyBorder="1" applyAlignment="1">
      <alignment wrapText="1"/>
    </xf>
    <xf numFmtId="0" fontId="10" fillId="0" borderId="1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34" xfId="0" applyFont="1" applyBorder="1"/>
    <xf numFmtId="0" fontId="9" fillId="0" borderId="35" xfId="0" applyFont="1" applyBorder="1"/>
    <xf numFmtId="2" fontId="21" fillId="0" borderId="37" xfId="0" applyNumberFormat="1" applyFont="1" applyBorder="1" applyAlignment="1">
      <alignment horizontal="center" vertical="center"/>
    </xf>
    <xf numFmtId="0" fontId="9" fillId="0" borderId="38" xfId="0" applyFont="1" applyBorder="1"/>
    <xf numFmtId="0" fontId="9" fillId="0" borderId="39" xfId="0" applyFont="1" applyBorder="1"/>
    <xf numFmtId="0" fontId="21" fillId="0" borderId="37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58" xfId="0" applyBorder="1"/>
    <xf numFmtId="1" fontId="31" fillId="5" borderId="11" xfId="0" applyNumberFormat="1" applyFont="1" applyFill="1" applyBorder="1"/>
    <xf numFmtId="1" fontId="32" fillId="8" borderId="11" xfId="0" applyNumberFormat="1" applyFont="1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58" xfId="0" applyBorder="1" applyAlignment="1">
      <alignment horizontal="center"/>
    </xf>
    <xf numFmtId="0" fontId="30" fillId="11" borderId="58" xfId="0" applyFont="1" applyFill="1" applyBorder="1" applyAlignment="1">
      <alignment horizontal="center"/>
    </xf>
    <xf numFmtId="0" fontId="0" fillId="12" borderId="58" xfId="0" applyFill="1" applyBorder="1" applyAlignment="1">
      <alignment horizontal="center"/>
    </xf>
    <xf numFmtId="0" fontId="0" fillId="12" borderId="58" xfId="0" applyFill="1" applyBorder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0" applyFont="1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6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2">
    <tableStyle name="ответы на форму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предварительное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2" displayName="Таблица2" ref="A1:J103">
  <autoFilter ref="A1:J103" xr:uid="{00000000-0009-0000-0100-000001000000}"/>
  <tableColumns count="10">
    <tableColumn id="1" xr3:uid="{00000000-0010-0000-0000-000001000000}" name="Отметка времени"/>
    <tableColumn id="2" xr3:uid="{00000000-0010-0000-0000-000002000000}" name="_x000a_ФИО спортсмена"/>
    <tableColumn id="3" xr3:uid="{00000000-0010-0000-0000-000003000000}" name="Дата рождения"/>
    <tableColumn id="4" xr3:uid="{00000000-0010-0000-0000-000004000000}" name="Регион"/>
    <tableColumn id="5" xr3:uid="{00000000-0010-0000-0000-000005000000}" name="Участвую:"/>
    <tableColumn id="6" xr3:uid="{00000000-0010-0000-0000-000006000000}" name="ФИО представителя "/>
    <tableColumn id="7" xr3:uid="{00000000-0010-0000-0000-000007000000}" name="Контактный телефон спортсмена/представителя"/>
    <tableColumn id="8" xr3:uid="{00000000-0010-0000-0000-000008000000}" name="Пол"/>
    <tableColumn id="9" xr3:uid="{00000000-0010-0000-0000-000009000000}" name="Спортивный возраст"/>
    <tableColumn id="10" xr3:uid="{00000000-0010-0000-0000-00000A000000}" name="Категория"/>
  </tableColumns>
  <tableStyleInfo name="ответы на форму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1" displayName="Таблица1" ref="A1:L103">
  <tableColumns count="12">
    <tableColumn id="1" xr3:uid="{00000000-0010-0000-0100-000001000000}" name="№"/>
    <tableColumn id="2" xr3:uid="{00000000-0010-0000-0100-000002000000}" name="_x000a_ФИО спортсмена"/>
    <tableColumn id="3" xr3:uid="{00000000-0010-0000-0100-000003000000}" name="Регион"/>
    <tableColumn id="4" xr3:uid="{00000000-0010-0000-0100-000004000000}" name="Пол"/>
    <tableColumn id="5" xr3:uid="{00000000-0010-0000-0100-000005000000}" name="Категория"/>
    <tableColumn id="6" xr3:uid="{00000000-0010-0000-0100-000006000000}" name="Категория WS"/>
    <tableColumn id="7" xr3:uid="{00000000-0010-0000-0100-000007000000}" name="Дата рождения"/>
    <tableColumn id="8" xr3:uid="{00000000-0010-0000-0100-000008000000}" name="Спортивный возраст"/>
    <tableColumn id="9" xr3:uid="{00000000-0010-0000-0100-000009000000}" name="Участвую:"/>
    <tableColumn id="10" xr3:uid="{00000000-0010-0000-0100-00000A000000}" name="гонка по кругу"/>
    <tableColumn id="11" xr3:uid="{00000000-0010-0000-0100-00000B000000}" name="трек 100 м"/>
    <tableColumn id="12" xr3:uid="{00000000-0010-0000-0100-00000C000000}" name="трек 500 м"/>
  </tableColumns>
  <tableStyleInfo name="предварительное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/>
  <cols>
    <col min="1" max="1" width="9.453125" customWidth="1"/>
    <col min="2" max="2" width="43" customWidth="1"/>
    <col min="3" max="3" width="9.453125" customWidth="1"/>
    <col min="4" max="4" width="25.08984375" customWidth="1"/>
    <col min="5" max="5" width="8.08984375" customWidth="1"/>
    <col min="6" max="6" width="10" customWidth="1"/>
    <col min="7" max="10" width="12.26953125" customWidth="1"/>
  </cols>
  <sheetData>
    <row r="1" spans="1:10" ht="41.25" customHeight="1">
      <c r="A1" s="1">
        <v>0</v>
      </c>
      <c r="B1" s="2" t="s">
        <v>0</v>
      </c>
      <c r="C1" s="3" t="s">
        <v>1</v>
      </c>
      <c r="D1" s="4" t="s">
        <v>2</v>
      </c>
      <c r="E1" s="4" t="s">
        <v>3</v>
      </c>
      <c r="F1" s="5" t="s">
        <v>4</v>
      </c>
      <c r="G1" s="2" t="s">
        <v>5</v>
      </c>
      <c r="H1" s="4" t="s">
        <v>6</v>
      </c>
      <c r="I1" s="4" t="s">
        <v>7</v>
      </c>
      <c r="J1" s="4" t="s">
        <v>8</v>
      </c>
    </row>
    <row r="2" spans="1:10" ht="16.5" customHeight="1">
      <c r="A2" s="6">
        <f t="shared" ref="A2:A114" si="0">C2</f>
        <v>1</v>
      </c>
      <c r="B2" s="7" t="s">
        <v>9</v>
      </c>
      <c r="C2" s="8">
        <v>1</v>
      </c>
      <c r="D2" s="9" t="s">
        <v>10</v>
      </c>
      <c r="E2" s="9" t="s">
        <v>11</v>
      </c>
      <c r="F2" s="10" t="s">
        <v>12</v>
      </c>
      <c r="G2" s="9">
        <v>1</v>
      </c>
      <c r="H2" s="9"/>
      <c r="I2" s="9"/>
      <c r="J2" s="11"/>
    </row>
    <row r="3" spans="1:10" ht="16.5" customHeight="1">
      <c r="A3" s="6">
        <f t="shared" si="0"/>
        <v>2</v>
      </c>
      <c r="B3" s="7" t="s">
        <v>13</v>
      </c>
      <c r="C3" s="8">
        <v>2</v>
      </c>
      <c r="D3" s="9" t="s">
        <v>14</v>
      </c>
      <c r="E3" s="9" t="s">
        <v>15</v>
      </c>
      <c r="F3" s="9" t="s">
        <v>16</v>
      </c>
      <c r="G3" s="9"/>
      <c r="H3" s="9">
        <v>1</v>
      </c>
      <c r="I3" s="9">
        <v>1</v>
      </c>
      <c r="J3" s="12"/>
    </row>
    <row r="4" spans="1:10" ht="16.5" customHeight="1">
      <c r="A4" s="6">
        <f t="shared" si="0"/>
        <v>3</v>
      </c>
      <c r="B4" s="7" t="s">
        <v>17</v>
      </c>
      <c r="C4" s="8">
        <v>3</v>
      </c>
      <c r="D4" s="9" t="s">
        <v>10</v>
      </c>
      <c r="E4" s="9" t="s">
        <v>15</v>
      </c>
      <c r="F4" s="10" t="s">
        <v>18</v>
      </c>
      <c r="G4" s="9"/>
      <c r="H4" s="9">
        <v>1</v>
      </c>
      <c r="I4" s="9">
        <v>1</v>
      </c>
      <c r="J4" s="12"/>
    </row>
    <row r="5" spans="1:10" ht="16.5" customHeight="1">
      <c r="A5" s="6">
        <f t="shared" si="0"/>
        <v>4</v>
      </c>
      <c r="B5" s="7" t="s">
        <v>19</v>
      </c>
      <c r="C5" s="8">
        <v>4</v>
      </c>
      <c r="D5" s="9" t="s">
        <v>20</v>
      </c>
      <c r="E5" s="9" t="s">
        <v>15</v>
      </c>
      <c r="F5" s="10" t="s">
        <v>18</v>
      </c>
      <c r="G5" s="9"/>
      <c r="H5" s="9">
        <v>1</v>
      </c>
      <c r="I5" s="9">
        <v>1</v>
      </c>
      <c r="J5" s="12"/>
    </row>
    <row r="6" spans="1:10" ht="16.5" customHeight="1">
      <c r="A6" s="6">
        <f t="shared" si="0"/>
        <v>5</v>
      </c>
      <c r="B6" s="7" t="s">
        <v>21</v>
      </c>
      <c r="C6" s="8">
        <v>5</v>
      </c>
      <c r="D6" s="9" t="s">
        <v>14</v>
      </c>
      <c r="E6" s="9" t="s">
        <v>15</v>
      </c>
      <c r="F6" s="10" t="s">
        <v>18</v>
      </c>
      <c r="G6" s="9"/>
      <c r="H6" s="9">
        <v>1</v>
      </c>
      <c r="I6" s="9">
        <v>1</v>
      </c>
      <c r="J6" s="12"/>
    </row>
    <row r="7" spans="1:10" ht="16.5" customHeight="1">
      <c r="A7" s="6">
        <f t="shared" si="0"/>
        <v>6</v>
      </c>
      <c r="B7" s="7" t="s">
        <v>22</v>
      </c>
      <c r="C7" s="8">
        <v>6</v>
      </c>
      <c r="D7" s="9" t="s">
        <v>23</v>
      </c>
      <c r="E7" s="9" t="s">
        <v>15</v>
      </c>
      <c r="F7" s="9" t="s">
        <v>24</v>
      </c>
      <c r="G7" s="9"/>
      <c r="H7" s="9">
        <v>1</v>
      </c>
      <c r="I7" s="9">
        <v>1</v>
      </c>
      <c r="J7" s="12"/>
    </row>
    <row r="8" spans="1:10" ht="16.5" customHeight="1">
      <c r="A8" s="6">
        <f t="shared" si="0"/>
        <v>8</v>
      </c>
      <c r="B8" s="7" t="s">
        <v>25</v>
      </c>
      <c r="C8" s="8">
        <v>8</v>
      </c>
      <c r="D8" s="9" t="s">
        <v>23</v>
      </c>
      <c r="E8" s="9" t="s">
        <v>15</v>
      </c>
      <c r="F8" s="10" t="s">
        <v>18</v>
      </c>
      <c r="G8" s="9"/>
      <c r="H8" s="9">
        <v>1</v>
      </c>
      <c r="I8" s="9">
        <v>1</v>
      </c>
      <c r="J8" s="12"/>
    </row>
    <row r="9" spans="1:10" ht="16.5" customHeight="1">
      <c r="A9" s="6">
        <f t="shared" si="0"/>
        <v>9</v>
      </c>
      <c r="B9" s="7" t="s">
        <v>26</v>
      </c>
      <c r="C9" s="8">
        <v>9</v>
      </c>
      <c r="D9" s="9" t="s">
        <v>10</v>
      </c>
      <c r="E9" s="9" t="s">
        <v>11</v>
      </c>
      <c r="F9" s="9" t="s">
        <v>24</v>
      </c>
      <c r="G9" s="9"/>
      <c r="H9" s="9">
        <v>1</v>
      </c>
      <c r="I9" s="13" t="s">
        <v>8</v>
      </c>
      <c r="J9" s="12"/>
    </row>
    <row r="10" spans="1:10" ht="16.5" customHeight="1">
      <c r="A10" s="6">
        <f t="shared" si="0"/>
        <v>10</v>
      </c>
      <c r="B10" s="7" t="s">
        <v>27</v>
      </c>
      <c r="C10" s="8">
        <v>10</v>
      </c>
      <c r="D10" s="9" t="s">
        <v>10</v>
      </c>
      <c r="E10" s="9" t="s">
        <v>15</v>
      </c>
      <c r="F10" s="10" t="s">
        <v>28</v>
      </c>
      <c r="G10" s="9">
        <v>1</v>
      </c>
      <c r="H10" s="9"/>
      <c r="I10" s="9"/>
      <c r="J10" s="11"/>
    </row>
    <row r="11" spans="1:10" ht="16.5" customHeight="1">
      <c r="A11" s="6">
        <f t="shared" si="0"/>
        <v>11</v>
      </c>
      <c r="B11" s="7" t="s">
        <v>29</v>
      </c>
      <c r="C11" s="8">
        <v>11</v>
      </c>
      <c r="D11" s="9" t="s">
        <v>10</v>
      </c>
      <c r="E11" s="9" t="s">
        <v>15</v>
      </c>
      <c r="F11" s="10" t="s">
        <v>12</v>
      </c>
      <c r="G11" s="9">
        <v>1</v>
      </c>
      <c r="H11" s="9"/>
      <c r="I11" s="9"/>
      <c r="J11" s="11"/>
    </row>
    <row r="12" spans="1:10" ht="16.5" customHeight="1">
      <c r="A12" s="6">
        <f t="shared" si="0"/>
        <v>12</v>
      </c>
      <c r="B12" s="7" t="s">
        <v>30</v>
      </c>
      <c r="C12" s="8">
        <v>12</v>
      </c>
      <c r="D12" s="9" t="s">
        <v>31</v>
      </c>
      <c r="E12" s="9" t="s">
        <v>15</v>
      </c>
      <c r="F12" s="9" t="s">
        <v>16</v>
      </c>
      <c r="G12" s="9"/>
      <c r="H12" s="9">
        <v>1</v>
      </c>
      <c r="I12" s="14" t="s">
        <v>8</v>
      </c>
      <c r="J12" s="12"/>
    </row>
    <row r="13" spans="1:10" ht="16.5" customHeight="1">
      <c r="A13" s="6">
        <f t="shared" si="0"/>
        <v>13</v>
      </c>
      <c r="B13" s="7" t="s">
        <v>32</v>
      </c>
      <c r="C13" s="8">
        <v>13</v>
      </c>
      <c r="D13" s="9" t="s">
        <v>33</v>
      </c>
      <c r="E13" s="9" t="s">
        <v>15</v>
      </c>
      <c r="F13" s="9" t="s">
        <v>16</v>
      </c>
      <c r="G13" s="9"/>
      <c r="H13" s="9">
        <v>1</v>
      </c>
      <c r="I13" s="9">
        <v>1</v>
      </c>
      <c r="J13" s="12"/>
    </row>
    <row r="14" spans="1:10" ht="16.5" customHeight="1">
      <c r="A14" s="6">
        <f t="shared" si="0"/>
        <v>14</v>
      </c>
      <c r="B14" s="7" t="s">
        <v>34</v>
      </c>
      <c r="C14" s="8">
        <v>14</v>
      </c>
      <c r="D14" s="9" t="s">
        <v>31</v>
      </c>
      <c r="E14" s="9" t="s">
        <v>15</v>
      </c>
      <c r="F14" s="9" t="s">
        <v>35</v>
      </c>
      <c r="G14" s="9"/>
      <c r="H14" s="9">
        <v>1</v>
      </c>
      <c r="I14" s="9">
        <v>1</v>
      </c>
      <c r="J14" s="12"/>
    </row>
    <row r="15" spans="1:10" ht="16.5" customHeight="1">
      <c r="A15" s="6">
        <f t="shared" si="0"/>
        <v>15</v>
      </c>
      <c r="B15" s="7" t="s">
        <v>36</v>
      </c>
      <c r="C15" s="8">
        <v>15</v>
      </c>
      <c r="D15" s="9" t="s">
        <v>14</v>
      </c>
      <c r="E15" s="9" t="s">
        <v>15</v>
      </c>
      <c r="F15" s="10" t="s">
        <v>18</v>
      </c>
      <c r="G15" s="9"/>
      <c r="H15" s="9">
        <v>1</v>
      </c>
      <c r="I15" s="9">
        <v>1</v>
      </c>
      <c r="J15" s="12"/>
    </row>
    <row r="16" spans="1:10" ht="16.5" customHeight="1">
      <c r="A16" s="15">
        <f t="shared" si="0"/>
        <v>16</v>
      </c>
      <c r="B16" s="16" t="s">
        <v>37</v>
      </c>
      <c r="C16" s="17">
        <v>16</v>
      </c>
      <c r="D16" s="18" t="s">
        <v>10</v>
      </c>
      <c r="E16" s="18" t="s">
        <v>11</v>
      </c>
      <c r="F16" s="19" t="s">
        <v>18</v>
      </c>
      <c r="G16" s="18"/>
      <c r="H16" s="18">
        <v>1</v>
      </c>
      <c r="I16" s="18"/>
      <c r="J16" s="14" t="s">
        <v>8</v>
      </c>
    </row>
    <row r="17" spans="1:10" ht="16.5" customHeight="1">
      <c r="A17" s="6">
        <f t="shared" si="0"/>
        <v>17</v>
      </c>
      <c r="B17" s="7" t="s">
        <v>38</v>
      </c>
      <c r="C17" s="8">
        <v>17</v>
      </c>
      <c r="D17" s="9" t="s">
        <v>10</v>
      </c>
      <c r="E17" s="9" t="s">
        <v>15</v>
      </c>
      <c r="F17" s="10" t="s">
        <v>12</v>
      </c>
      <c r="G17" s="9">
        <v>1</v>
      </c>
      <c r="H17" s="9"/>
      <c r="I17" s="9"/>
      <c r="J17" s="11"/>
    </row>
    <row r="18" spans="1:10" ht="16.5" customHeight="1">
      <c r="A18" s="6">
        <f t="shared" si="0"/>
        <v>18</v>
      </c>
      <c r="B18" s="7" t="s">
        <v>39</v>
      </c>
      <c r="C18" s="8">
        <v>18</v>
      </c>
      <c r="D18" s="9" t="s">
        <v>40</v>
      </c>
      <c r="E18" s="9" t="s">
        <v>11</v>
      </c>
      <c r="F18" s="9" t="s">
        <v>24</v>
      </c>
      <c r="G18" s="9"/>
      <c r="H18" s="9">
        <v>1</v>
      </c>
      <c r="I18" s="9">
        <v>1</v>
      </c>
      <c r="J18" s="12"/>
    </row>
    <row r="19" spans="1:10" ht="16.5" customHeight="1">
      <c r="A19" s="6">
        <f t="shared" si="0"/>
        <v>19</v>
      </c>
      <c r="B19" s="7" t="s">
        <v>41</v>
      </c>
      <c r="C19" s="8">
        <v>19</v>
      </c>
      <c r="D19" s="9" t="s">
        <v>10</v>
      </c>
      <c r="E19" s="9" t="s">
        <v>11</v>
      </c>
      <c r="F19" s="10" t="s">
        <v>28</v>
      </c>
      <c r="G19" s="9">
        <v>1</v>
      </c>
      <c r="H19" s="9"/>
      <c r="I19" s="9"/>
      <c r="J19" s="11"/>
    </row>
    <row r="20" spans="1:10" ht="16.5" customHeight="1">
      <c r="A20" s="6">
        <f t="shared" si="0"/>
        <v>20</v>
      </c>
      <c r="B20" s="7" t="s">
        <v>42</v>
      </c>
      <c r="C20" s="8">
        <v>20</v>
      </c>
      <c r="D20" s="9" t="s">
        <v>33</v>
      </c>
      <c r="E20" s="9" t="s">
        <v>15</v>
      </c>
      <c r="F20" s="9" t="s">
        <v>35</v>
      </c>
      <c r="G20" s="9"/>
      <c r="H20" s="9">
        <v>1</v>
      </c>
      <c r="I20" s="9">
        <v>1</v>
      </c>
      <c r="J20" s="12"/>
    </row>
    <row r="21" spans="1:10" ht="16.5" customHeight="1">
      <c r="A21" s="6">
        <f t="shared" si="0"/>
        <v>21</v>
      </c>
      <c r="B21" s="7" t="s">
        <v>43</v>
      </c>
      <c r="C21" s="8">
        <v>21</v>
      </c>
      <c r="D21" s="9" t="s">
        <v>44</v>
      </c>
      <c r="E21" s="9" t="s">
        <v>15</v>
      </c>
      <c r="F21" s="9" t="s">
        <v>16</v>
      </c>
      <c r="G21" s="9"/>
      <c r="H21" s="9">
        <v>1</v>
      </c>
      <c r="I21" s="9">
        <v>1</v>
      </c>
      <c r="J21" s="12"/>
    </row>
    <row r="22" spans="1:10" ht="16.5" customHeight="1">
      <c r="A22" s="6">
        <f t="shared" si="0"/>
        <v>22</v>
      </c>
      <c r="B22" s="7" t="s">
        <v>45</v>
      </c>
      <c r="C22" s="8">
        <v>22</v>
      </c>
      <c r="D22" s="9" t="s">
        <v>10</v>
      </c>
      <c r="E22" s="9" t="s">
        <v>15</v>
      </c>
      <c r="F22" s="9" t="s">
        <v>16</v>
      </c>
      <c r="G22" s="9"/>
      <c r="H22" s="9">
        <v>1</v>
      </c>
      <c r="I22" s="9">
        <v>1</v>
      </c>
      <c r="J22" s="12"/>
    </row>
    <row r="23" spans="1:10" ht="16.5" customHeight="1">
      <c r="A23" s="6">
        <f t="shared" si="0"/>
        <v>23</v>
      </c>
      <c r="B23" s="7" t="s">
        <v>46</v>
      </c>
      <c r="C23" s="8">
        <v>23</v>
      </c>
      <c r="D23" s="9" t="s">
        <v>14</v>
      </c>
      <c r="E23" s="9" t="s">
        <v>11</v>
      </c>
      <c r="F23" s="10" t="s">
        <v>18</v>
      </c>
      <c r="G23" s="9"/>
      <c r="H23" s="9">
        <v>1</v>
      </c>
      <c r="I23" s="9">
        <v>1</v>
      </c>
      <c r="J23" s="12"/>
    </row>
    <row r="24" spans="1:10" ht="16.5" customHeight="1">
      <c r="A24" s="6">
        <f t="shared" si="0"/>
        <v>24</v>
      </c>
      <c r="B24" s="7" t="s">
        <v>47</v>
      </c>
      <c r="C24" s="8">
        <v>24</v>
      </c>
      <c r="D24" s="9" t="s">
        <v>44</v>
      </c>
      <c r="E24" s="9" t="s">
        <v>11</v>
      </c>
      <c r="F24" s="9" t="s">
        <v>24</v>
      </c>
      <c r="G24" s="9"/>
      <c r="H24" s="9">
        <v>1</v>
      </c>
      <c r="I24" s="9"/>
      <c r="J24" s="12"/>
    </row>
    <row r="25" spans="1:10" ht="16.5" customHeight="1">
      <c r="A25" s="6">
        <f t="shared" si="0"/>
        <v>25</v>
      </c>
      <c r="B25" s="7" t="s">
        <v>48</v>
      </c>
      <c r="C25" s="8">
        <v>25</v>
      </c>
      <c r="D25" s="9" t="s">
        <v>23</v>
      </c>
      <c r="E25" s="9" t="s">
        <v>15</v>
      </c>
      <c r="F25" s="9" t="s">
        <v>16</v>
      </c>
      <c r="G25" s="9"/>
      <c r="H25" s="9">
        <v>1</v>
      </c>
      <c r="I25" s="9">
        <v>1</v>
      </c>
      <c r="J25" s="12"/>
    </row>
    <row r="26" spans="1:10" ht="16.5" customHeight="1">
      <c r="A26" s="6">
        <f t="shared" si="0"/>
        <v>26</v>
      </c>
      <c r="B26" s="7" t="s">
        <v>49</v>
      </c>
      <c r="C26" s="8">
        <v>26</v>
      </c>
      <c r="D26" s="9" t="s">
        <v>40</v>
      </c>
      <c r="E26" s="9" t="s">
        <v>15</v>
      </c>
      <c r="F26" s="20">
        <v>45636</v>
      </c>
      <c r="G26" s="9"/>
      <c r="H26" s="9">
        <v>1</v>
      </c>
      <c r="I26" s="9">
        <v>1</v>
      </c>
      <c r="J26" s="12"/>
    </row>
    <row r="27" spans="1:10" ht="16.5" customHeight="1">
      <c r="A27" s="6">
        <f t="shared" si="0"/>
        <v>27</v>
      </c>
      <c r="B27" s="7" t="s">
        <v>50</v>
      </c>
      <c r="C27" s="8">
        <v>27</v>
      </c>
      <c r="D27" s="9" t="s">
        <v>10</v>
      </c>
      <c r="E27" s="9" t="s">
        <v>15</v>
      </c>
      <c r="F27" s="10" t="s">
        <v>18</v>
      </c>
      <c r="G27" s="9"/>
      <c r="H27" s="9">
        <v>1</v>
      </c>
      <c r="I27" s="9">
        <v>1</v>
      </c>
      <c r="J27" s="12"/>
    </row>
    <row r="28" spans="1:10" ht="16.5" customHeight="1">
      <c r="A28" s="6">
        <f t="shared" si="0"/>
        <v>28</v>
      </c>
      <c r="B28" s="7" t="s">
        <v>51</v>
      </c>
      <c r="C28" s="8">
        <v>28</v>
      </c>
      <c r="D28" s="9" t="s">
        <v>10</v>
      </c>
      <c r="E28" s="9" t="s">
        <v>15</v>
      </c>
      <c r="F28" s="10" t="s">
        <v>12</v>
      </c>
      <c r="G28" s="9">
        <v>1</v>
      </c>
      <c r="H28" s="9"/>
      <c r="I28" s="9"/>
      <c r="J28" s="11"/>
    </row>
    <row r="29" spans="1:10" ht="16.5" customHeight="1">
      <c r="A29" s="6">
        <f t="shared" si="0"/>
        <v>29</v>
      </c>
      <c r="B29" s="7" t="s">
        <v>52</v>
      </c>
      <c r="C29" s="8">
        <v>29</v>
      </c>
      <c r="D29" s="9" t="s">
        <v>31</v>
      </c>
      <c r="E29" s="9" t="s">
        <v>11</v>
      </c>
      <c r="F29" s="10" t="s">
        <v>12</v>
      </c>
      <c r="G29" s="9">
        <v>1</v>
      </c>
      <c r="H29" s="9"/>
      <c r="I29" s="9"/>
      <c r="J29" s="11"/>
    </row>
    <row r="30" spans="1:10" ht="16.5" customHeight="1">
      <c r="A30" s="6">
        <f t="shared" si="0"/>
        <v>30</v>
      </c>
      <c r="B30" s="7" t="s">
        <v>53</v>
      </c>
      <c r="C30" s="8">
        <v>30</v>
      </c>
      <c r="D30" s="9" t="s">
        <v>14</v>
      </c>
      <c r="E30" s="9" t="s">
        <v>15</v>
      </c>
      <c r="F30" s="10" t="s">
        <v>18</v>
      </c>
      <c r="G30" s="9"/>
      <c r="H30" s="9">
        <v>1</v>
      </c>
      <c r="I30" s="9">
        <v>1</v>
      </c>
      <c r="J30" s="12"/>
    </row>
    <row r="31" spans="1:10" ht="16.5" customHeight="1">
      <c r="A31" s="6">
        <f t="shared" si="0"/>
        <v>31</v>
      </c>
      <c r="B31" s="7" t="s">
        <v>54</v>
      </c>
      <c r="C31" s="8">
        <v>31</v>
      </c>
      <c r="D31" s="9" t="s">
        <v>31</v>
      </c>
      <c r="E31" s="9" t="s">
        <v>11</v>
      </c>
      <c r="F31" s="10" t="s">
        <v>12</v>
      </c>
      <c r="G31" s="9">
        <v>1</v>
      </c>
      <c r="H31" s="9"/>
      <c r="I31" s="9"/>
      <c r="J31" s="11"/>
    </row>
    <row r="32" spans="1:10" ht="16.5" customHeight="1">
      <c r="A32" s="6">
        <f t="shared" si="0"/>
        <v>32</v>
      </c>
      <c r="B32" s="7" t="s">
        <v>55</v>
      </c>
      <c r="C32" s="8">
        <v>32</v>
      </c>
      <c r="D32" s="9" t="s">
        <v>56</v>
      </c>
      <c r="E32" s="9" t="s">
        <v>11</v>
      </c>
      <c r="F32" s="10" t="s">
        <v>12</v>
      </c>
      <c r="G32" s="9">
        <v>1</v>
      </c>
      <c r="H32" s="9"/>
      <c r="I32" s="9"/>
      <c r="J32" s="11"/>
    </row>
    <row r="33" spans="1:10" ht="16.5" customHeight="1">
      <c r="A33" s="6">
        <f t="shared" si="0"/>
        <v>33</v>
      </c>
      <c r="B33" s="7" t="s">
        <v>57</v>
      </c>
      <c r="C33" s="8">
        <v>33</v>
      </c>
      <c r="D33" s="9" t="s">
        <v>14</v>
      </c>
      <c r="E33" s="9" t="s">
        <v>15</v>
      </c>
      <c r="F33" s="10" t="s">
        <v>18</v>
      </c>
      <c r="G33" s="9"/>
      <c r="H33" s="9">
        <v>1</v>
      </c>
      <c r="I33" s="9">
        <v>1</v>
      </c>
      <c r="J33" s="12"/>
    </row>
    <row r="34" spans="1:10" ht="16.5" customHeight="1">
      <c r="A34" s="15">
        <f t="shared" si="0"/>
        <v>34</v>
      </c>
      <c r="B34" s="16" t="s">
        <v>58</v>
      </c>
      <c r="C34" s="17">
        <v>34</v>
      </c>
      <c r="D34" s="18" t="s">
        <v>31</v>
      </c>
      <c r="E34" s="18" t="s">
        <v>11</v>
      </c>
      <c r="F34" s="19" t="s">
        <v>18</v>
      </c>
      <c r="G34" s="18"/>
      <c r="H34" s="18">
        <v>1</v>
      </c>
      <c r="I34" s="14" t="s">
        <v>8</v>
      </c>
      <c r="J34" s="14" t="s">
        <v>8</v>
      </c>
    </row>
    <row r="35" spans="1:10" ht="16.5" customHeight="1">
      <c r="A35" s="15">
        <f t="shared" si="0"/>
        <v>35</v>
      </c>
      <c r="B35" s="16" t="s">
        <v>59</v>
      </c>
      <c r="C35" s="17">
        <v>35</v>
      </c>
      <c r="D35" s="18" t="s">
        <v>33</v>
      </c>
      <c r="E35" s="18" t="s">
        <v>15</v>
      </c>
      <c r="F35" s="18" t="s">
        <v>16</v>
      </c>
      <c r="G35" s="18"/>
      <c r="H35" s="18">
        <v>1</v>
      </c>
      <c r="I35" s="14" t="s">
        <v>8</v>
      </c>
      <c r="J35" s="14" t="s">
        <v>8</v>
      </c>
    </row>
    <row r="36" spans="1:10" ht="16.5" customHeight="1">
      <c r="A36" s="15">
        <f t="shared" si="0"/>
        <v>36</v>
      </c>
      <c r="B36" s="16" t="s">
        <v>60</v>
      </c>
      <c r="C36" s="17">
        <v>36</v>
      </c>
      <c r="D36" s="18" t="s">
        <v>56</v>
      </c>
      <c r="E36" s="18" t="s">
        <v>11</v>
      </c>
      <c r="F36" s="19" t="s">
        <v>18</v>
      </c>
      <c r="G36" s="18"/>
      <c r="H36" s="18">
        <v>1</v>
      </c>
      <c r="I36" s="18"/>
      <c r="J36" s="14" t="s">
        <v>8</v>
      </c>
    </row>
    <row r="37" spans="1:10" ht="16.5" customHeight="1">
      <c r="A37" s="6">
        <f t="shared" si="0"/>
        <v>37</v>
      </c>
      <c r="B37" s="7" t="s">
        <v>61</v>
      </c>
      <c r="C37" s="8">
        <v>37</v>
      </c>
      <c r="D37" s="9" t="s">
        <v>14</v>
      </c>
      <c r="E37" s="9" t="s">
        <v>15</v>
      </c>
      <c r="F37" s="10" t="s">
        <v>18</v>
      </c>
      <c r="G37" s="9"/>
      <c r="H37" s="9">
        <v>1</v>
      </c>
      <c r="I37" s="9"/>
      <c r="J37" s="12"/>
    </row>
    <row r="38" spans="1:10" ht="16.5" customHeight="1">
      <c r="A38" s="6">
        <f t="shared" si="0"/>
        <v>38</v>
      </c>
      <c r="B38" s="7" t="s">
        <v>62</v>
      </c>
      <c r="C38" s="8">
        <v>38</v>
      </c>
      <c r="D38" s="9" t="s">
        <v>33</v>
      </c>
      <c r="E38" s="9" t="s">
        <v>15</v>
      </c>
      <c r="F38" s="10" t="s">
        <v>18</v>
      </c>
      <c r="G38" s="9"/>
      <c r="H38" s="9">
        <v>1</v>
      </c>
      <c r="I38" s="9">
        <v>1</v>
      </c>
      <c r="J38" s="12"/>
    </row>
    <row r="39" spans="1:10" ht="16.5" customHeight="1">
      <c r="A39" s="6">
        <f t="shared" si="0"/>
        <v>39</v>
      </c>
      <c r="B39" s="7" t="s">
        <v>63</v>
      </c>
      <c r="C39" s="8">
        <v>39</v>
      </c>
      <c r="D39" s="9" t="s">
        <v>10</v>
      </c>
      <c r="E39" s="9" t="s">
        <v>15</v>
      </c>
      <c r="F39" s="10" t="s">
        <v>28</v>
      </c>
      <c r="G39" s="9">
        <v>1</v>
      </c>
      <c r="H39" s="9"/>
      <c r="I39" s="9"/>
      <c r="J39" s="11"/>
    </row>
    <row r="40" spans="1:10" ht="16.5" customHeight="1">
      <c r="A40" s="6">
        <f t="shared" si="0"/>
        <v>40</v>
      </c>
      <c r="B40" s="7" t="s">
        <v>64</v>
      </c>
      <c r="C40" s="8">
        <v>40</v>
      </c>
      <c r="D40" s="9" t="s">
        <v>65</v>
      </c>
      <c r="E40" s="9" t="s">
        <v>15</v>
      </c>
      <c r="F40" s="9" t="s">
        <v>24</v>
      </c>
      <c r="G40" s="9"/>
      <c r="H40" s="9">
        <v>1</v>
      </c>
      <c r="I40" s="9">
        <v>1</v>
      </c>
      <c r="J40" s="12"/>
    </row>
    <row r="41" spans="1:10" ht="16.5" customHeight="1">
      <c r="A41" s="6">
        <f t="shared" si="0"/>
        <v>41</v>
      </c>
      <c r="B41" s="7" t="s">
        <v>66</v>
      </c>
      <c r="C41" s="8">
        <v>41</v>
      </c>
      <c r="D41" s="9" t="s">
        <v>65</v>
      </c>
      <c r="E41" s="9" t="s">
        <v>15</v>
      </c>
      <c r="F41" s="9" t="s">
        <v>16</v>
      </c>
      <c r="G41" s="9"/>
      <c r="H41" s="9">
        <v>1</v>
      </c>
      <c r="I41" s="9">
        <v>1</v>
      </c>
      <c r="J41" s="12"/>
    </row>
    <row r="42" spans="1:10" ht="16.5" customHeight="1">
      <c r="A42" s="6">
        <f t="shared" si="0"/>
        <v>42</v>
      </c>
      <c r="B42" s="7" t="s">
        <v>67</v>
      </c>
      <c r="C42" s="8">
        <v>42</v>
      </c>
      <c r="D42" s="9" t="s">
        <v>14</v>
      </c>
      <c r="E42" s="9" t="s">
        <v>11</v>
      </c>
      <c r="F42" s="10" t="s">
        <v>18</v>
      </c>
      <c r="G42" s="9"/>
      <c r="H42" s="9">
        <v>1</v>
      </c>
      <c r="I42" s="9">
        <v>1</v>
      </c>
      <c r="J42" s="12"/>
    </row>
    <row r="43" spans="1:10" ht="16.5" customHeight="1">
      <c r="A43" s="6">
        <f t="shared" si="0"/>
        <v>43</v>
      </c>
      <c r="B43" s="7" t="s">
        <v>68</v>
      </c>
      <c r="C43" s="8">
        <v>43</v>
      </c>
      <c r="D43" s="9" t="s">
        <v>10</v>
      </c>
      <c r="E43" s="9" t="s">
        <v>15</v>
      </c>
      <c r="F43" s="10" t="s">
        <v>12</v>
      </c>
      <c r="G43" s="9">
        <v>1</v>
      </c>
      <c r="H43" s="9"/>
      <c r="I43" s="9"/>
      <c r="J43" s="11"/>
    </row>
    <row r="44" spans="1:10" ht="16.5" customHeight="1">
      <c r="A44" s="6">
        <f t="shared" si="0"/>
        <v>44</v>
      </c>
      <c r="B44" s="7" t="s">
        <v>69</v>
      </c>
      <c r="C44" s="8">
        <v>44</v>
      </c>
      <c r="D44" s="9" t="s">
        <v>44</v>
      </c>
      <c r="E44" s="9" t="s">
        <v>11</v>
      </c>
      <c r="F44" s="10" t="s">
        <v>28</v>
      </c>
      <c r="G44" s="9">
        <v>1</v>
      </c>
      <c r="H44" s="9"/>
      <c r="I44" s="9"/>
      <c r="J44" s="11"/>
    </row>
    <row r="45" spans="1:10" ht="16.5" customHeight="1">
      <c r="A45" s="15">
        <f t="shared" si="0"/>
        <v>45</v>
      </c>
      <c r="B45" s="16" t="s">
        <v>70</v>
      </c>
      <c r="C45" s="17">
        <v>45</v>
      </c>
      <c r="D45" s="18" t="s">
        <v>71</v>
      </c>
      <c r="E45" s="18" t="s">
        <v>11</v>
      </c>
      <c r="F45" s="18" t="s">
        <v>16</v>
      </c>
      <c r="G45" s="18"/>
      <c r="H45" s="18">
        <v>1</v>
      </c>
      <c r="I45" s="14" t="s">
        <v>8</v>
      </c>
      <c r="J45" s="14" t="s">
        <v>8</v>
      </c>
    </row>
    <row r="46" spans="1:10" ht="16.5" customHeight="1">
      <c r="A46" s="6">
        <f t="shared" si="0"/>
        <v>47</v>
      </c>
      <c r="B46" s="7" t="s">
        <v>72</v>
      </c>
      <c r="C46" s="8">
        <v>47</v>
      </c>
      <c r="D46" s="9" t="s">
        <v>10</v>
      </c>
      <c r="E46" s="9" t="s">
        <v>15</v>
      </c>
      <c r="F46" s="10" t="s">
        <v>28</v>
      </c>
      <c r="G46" s="9">
        <v>1</v>
      </c>
      <c r="H46" s="9"/>
      <c r="I46" s="9"/>
      <c r="J46" s="11"/>
    </row>
    <row r="47" spans="1:10" ht="16.5" customHeight="1">
      <c r="A47" s="6">
        <f t="shared" si="0"/>
        <v>48</v>
      </c>
      <c r="B47" s="7" t="s">
        <v>73</v>
      </c>
      <c r="C47" s="8">
        <v>48</v>
      </c>
      <c r="D47" s="9" t="s">
        <v>14</v>
      </c>
      <c r="E47" s="9" t="s">
        <v>15</v>
      </c>
      <c r="F47" s="10" t="s">
        <v>12</v>
      </c>
      <c r="G47" s="9">
        <v>1</v>
      </c>
      <c r="H47" s="9"/>
      <c r="I47" s="9"/>
      <c r="J47" s="11"/>
    </row>
    <row r="48" spans="1:10" ht="16.5" customHeight="1">
      <c r="A48" s="6">
        <f t="shared" si="0"/>
        <v>49</v>
      </c>
      <c r="B48" s="7" t="s">
        <v>74</v>
      </c>
      <c r="C48" s="8">
        <v>49</v>
      </c>
      <c r="D48" s="9" t="s">
        <v>75</v>
      </c>
      <c r="E48" s="9" t="s">
        <v>15</v>
      </c>
      <c r="F48" s="9" t="s">
        <v>35</v>
      </c>
      <c r="G48" s="9"/>
      <c r="H48" s="9">
        <v>1</v>
      </c>
      <c r="I48" s="9">
        <v>1</v>
      </c>
      <c r="J48" s="12"/>
    </row>
    <row r="49" spans="1:10" ht="16.5" customHeight="1">
      <c r="A49" s="6">
        <f t="shared" si="0"/>
        <v>50</v>
      </c>
      <c r="B49" s="7" t="s">
        <v>76</v>
      </c>
      <c r="C49" s="8">
        <v>50</v>
      </c>
      <c r="D49" s="9" t="s">
        <v>14</v>
      </c>
      <c r="E49" s="9" t="s">
        <v>11</v>
      </c>
      <c r="F49" s="9" t="s">
        <v>16</v>
      </c>
      <c r="G49" s="9"/>
      <c r="H49" s="9">
        <v>1</v>
      </c>
      <c r="I49" s="9">
        <v>1</v>
      </c>
      <c r="J49" s="12"/>
    </row>
    <row r="50" spans="1:10" ht="16.5" customHeight="1">
      <c r="A50" s="15">
        <f t="shared" si="0"/>
        <v>51</v>
      </c>
      <c r="B50" s="16" t="s">
        <v>77</v>
      </c>
      <c r="C50" s="17">
        <v>51</v>
      </c>
      <c r="D50" s="18" t="s">
        <v>23</v>
      </c>
      <c r="E50" s="18" t="s">
        <v>11</v>
      </c>
      <c r="F50" s="18" t="s">
        <v>24</v>
      </c>
      <c r="G50" s="18"/>
      <c r="H50" s="18">
        <v>1</v>
      </c>
      <c r="I50" s="14" t="s">
        <v>8</v>
      </c>
      <c r="J50" s="14" t="s">
        <v>8</v>
      </c>
    </row>
    <row r="51" spans="1:10" ht="16.5" customHeight="1">
      <c r="A51" s="6">
        <f t="shared" si="0"/>
        <v>52</v>
      </c>
      <c r="B51" s="7" t="s">
        <v>78</v>
      </c>
      <c r="C51" s="8">
        <v>52</v>
      </c>
      <c r="D51" s="9" t="s">
        <v>65</v>
      </c>
      <c r="E51" s="9" t="s">
        <v>11</v>
      </c>
      <c r="F51" s="9" t="s">
        <v>24</v>
      </c>
      <c r="G51" s="9"/>
      <c r="H51" s="9">
        <v>1</v>
      </c>
      <c r="I51" s="9">
        <v>1</v>
      </c>
      <c r="J51" s="12"/>
    </row>
    <row r="52" spans="1:10" ht="16.5" customHeight="1">
      <c r="A52" s="6">
        <f t="shared" si="0"/>
        <v>53</v>
      </c>
      <c r="B52" s="7" t="s">
        <v>79</v>
      </c>
      <c r="C52" s="8">
        <v>53</v>
      </c>
      <c r="D52" s="9" t="s">
        <v>80</v>
      </c>
      <c r="E52" s="9" t="s">
        <v>15</v>
      </c>
      <c r="F52" s="10" t="s">
        <v>18</v>
      </c>
      <c r="G52" s="9"/>
      <c r="H52" s="9">
        <v>1</v>
      </c>
      <c r="I52" s="9">
        <v>1</v>
      </c>
      <c r="J52" s="12"/>
    </row>
    <row r="53" spans="1:10" ht="16.5" customHeight="1">
      <c r="A53" s="6">
        <f t="shared" si="0"/>
        <v>54</v>
      </c>
      <c r="B53" s="7" t="s">
        <v>81</v>
      </c>
      <c r="C53" s="8">
        <v>54</v>
      </c>
      <c r="D53" s="9" t="s">
        <v>14</v>
      </c>
      <c r="E53" s="9" t="s">
        <v>15</v>
      </c>
      <c r="F53" s="10" t="s">
        <v>12</v>
      </c>
      <c r="G53" s="9">
        <v>1</v>
      </c>
      <c r="H53" s="9"/>
      <c r="I53" s="9"/>
      <c r="J53" s="11"/>
    </row>
    <row r="54" spans="1:10" ht="16.5" customHeight="1">
      <c r="A54" s="6">
        <f t="shared" si="0"/>
        <v>55</v>
      </c>
      <c r="B54" s="7" t="s">
        <v>82</v>
      </c>
      <c r="C54" s="8">
        <v>55</v>
      </c>
      <c r="D54" s="9" t="s">
        <v>40</v>
      </c>
      <c r="E54" s="9" t="s">
        <v>11</v>
      </c>
      <c r="F54" s="9" t="s">
        <v>24</v>
      </c>
      <c r="G54" s="9"/>
      <c r="H54" s="9">
        <v>1</v>
      </c>
      <c r="I54" s="9">
        <v>1</v>
      </c>
      <c r="J54" s="12"/>
    </row>
    <row r="55" spans="1:10" ht="16.5" customHeight="1">
      <c r="A55" s="15">
        <f t="shared" si="0"/>
        <v>56</v>
      </c>
      <c r="B55" s="16" t="s">
        <v>83</v>
      </c>
      <c r="C55" s="17">
        <v>56</v>
      </c>
      <c r="D55" s="18" t="s">
        <v>23</v>
      </c>
      <c r="E55" s="18" t="s">
        <v>15</v>
      </c>
      <c r="F55" s="18" t="s">
        <v>16</v>
      </c>
      <c r="G55" s="18"/>
      <c r="H55" s="18">
        <v>1</v>
      </c>
      <c r="I55" s="14" t="s">
        <v>8</v>
      </c>
      <c r="J55" s="14" t="s">
        <v>8</v>
      </c>
    </row>
    <row r="56" spans="1:10" ht="16.5" customHeight="1">
      <c r="A56" s="15">
        <f t="shared" si="0"/>
        <v>57</v>
      </c>
      <c r="B56" s="16" t="s">
        <v>84</v>
      </c>
      <c r="C56" s="17">
        <v>57</v>
      </c>
      <c r="D56" s="18" t="s">
        <v>14</v>
      </c>
      <c r="E56" s="18" t="s">
        <v>11</v>
      </c>
      <c r="F56" s="19" t="s">
        <v>18</v>
      </c>
      <c r="G56" s="18"/>
      <c r="H56" s="18">
        <v>1</v>
      </c>
      <c r="I56" s="14" t="s">
        <v>8</v>
      </c>
      <c r="J56" s="14" t="s">
        <v>8</v>
      </c>
    </row>
    <row r="57" spans="1:10" ht="16.5" customHeight="1">
      <c r="A57" s="6">
        <f t="shared" si="0"/>
        <v>58</v>
      </c>
      <c r="B57" s="7" t="s">
        <v>85</v>
      </c>
      <c r="C57" s="8">
        <v>58</v>
      </c>
      <c r="D57" s="9" t="s">
        <v>33</v>
      </c>
      <c r="E57" s="9" t="s">
        <v>15</v>
      </c>
      <c r="F57" s="10" t="s">
        <v>18</v>
      </c>
      <c r="G57" s="9"/>
      <c r="H57" s="9">
        <v>1</v>
      </c>
      <c r="I57" s="9">
        <v>1</v>
      </c>
      <c r="J57" s="12"/>
    </row>
    <row r="58" spans="1:10" ht="16.5" customHeight="1">
      <c r="A58" s="6">
        <f t="shared" si="0"/>
        <v>59</v>
      </c>
      <c r="B58" s="7" t="s">
        <v>86</v>
      </c>
      <c r="C58" s="8">
        <v>59</v>
      </c>
      <c r="D58" s="9" t="s">
        <v>44</v>
      </c>
      <c r="E58" s="9" t="s">
        <v>15</v>
      </c>
      <c r="F58" s="9" t="s">
        <v>24</v>
      </c>
      <c r="G58" s="9"/>
      <c r="H58" s="9">
        <v>1</v>
      </c>
      <c r="I58" s="9">
        <v>1</v>
      </c>
      <c r="J58" s="12"/>
    </row>
    <row r="59" spans="1:10" ht="16.5" customHeight="1">
      <c r="A59" s="6">
        <f t="shared" si="0"/>
        <v>60</v>
      </c>
      <c r="B59" s="7" t="s">
        <v>87</v>
      </c>
      <c r="C59" s="8">
        <v>60</v>
      </c>
      <c r="D59" s="9" t="s">
        <v>14</v>
      </c>
      <c r="E59" s="9" t="s">
        <v>11</v>
      </c>
      <c r="F59" s="9" t="s">
        <v>35</v>
      </c>
      <c r="G59" s="9"/>
      <c r="H59" s="9">
        <v>1</v>
      </c>
      <c r="I59" s="9">
        <v>1</v>
      </c>
      <c r="J59" s="12"/>
    </row>
    <row r="60" spans="1:10" ht="16.5" customHeight="1">
      <c r="A60" s="6">
        <f t="shared" si="0"/>
        <v>61</v>
      </c>
      <c r="B60" s="7" t="s">
        <v>88</v>
      </c>
      <c r="C60" s="8">
        <v>61</v>
      </c>
      <c r="D60" s="9" t="s">
        <v>33</v>
      </c>
      <c r="E60" s="9" t="s">
        <v>11</v>
      </c>
      <c r="F60" s="10" t="s">
        <v>18</v>
      </c>
      <c r="G60" s="9"/>
      <c r="H60" s="9">
        <v>1</v>
      </c>
      <c r="I60" s="9">
        <v>1</v>
      </c>
      <c r="J60" s="12"/>
    </row>
    <row r="61" spans="1:10" ht="16.5" customHeight="1">
      <c r="A61" s="6">
        <f t="shared" si="0"/>
        <v>62</v>
      </c>
      <c r="B61" s="7" t="s">
        <v>89</v>
      </c>
      <c r="C61" s="8">
        <v>62</v>
      </c>
      <c r="D61" s="9" t="s">
        <v>75</v>
      </c>
      <c r="E61" s="9" t="s">
        <v>11</v>
      </c>
      <c r="F61" s="9" t="s">
        <v>16</v>
      </c>
      <c r="G61" s="9"/>
      <c r="H61" s="9">
        <v>1</v>
      </c>
      <c r="I61" s="9">
        <v>1</v>
      </c>
      <c r="J61" s="12"/>
    </row>
    <row r="62" spans="1:10" ht="16.5" customHeight="1">
      <c r="A62" s="6">
        <f t="shared" si="0"/>
        <v>63</v>
      </c>
      <c r="B62" s="7" t="s">
        <v>90</v>
      </c>
      <c r="C62" s="8">
        <v>63</v>
      </c>
      <c r="D62" s="9" t="s">
        <v>75</v>
      </c>
      <c r="E62" s="9" t="s">
        <v>15</v>
      </c>
      <c r="F62" s="10" t="s">
        <v>12</v>
      </c>
      <c r="G62" s="9">
        <v>1</v>
      </c>
      <c r="H62" s="9"/>
      <c r="I62" s="9"/>
      <c r="J62" s="11"/>
    </row>
    <row r="63" spans="1:10" ht="16.5" customHeight="1">
      <c r="A63" s="6">
        <f t="shared" si="0"/>
        <v>64</v>
      </c>
      <c r="B63" s="7" t="s">
        <v>91</v>
      </c>
      <c r="C63" s="8">
        <v>64</v>
      </c>
      <c r="D63" s="9" t="s">
        <v>71</v>
      </c>
      <c r="E63" s="9" t="s">
        <v>15</v>
      </c>
      <c r="F63" s="9" t="s">
        <v>16</v>
      </c>
      <c r="G63" s="9"/>
      <c r="H63" s="9">
        <v>1</v>
      </c>
      <c r="I63" s="9">
        <v>1</v>
      </c>
      <c r="J63" s="12"/>
    </row>
    <row r="64" spans="1:10" ht="16.5" customHeight="1">
      <c r="A64" s="6">
        <f t="shared" si="0"/>
        <v>65</v>
      </c>
      <c r="B64" s="7" t="s">
        <v>92</v>
      </c>
      <c r="C64" s="8">
        <v>65</v>
      </c>
      <c r="D64" s="9" t="s">
        <v>71</v>
      </c>
      <c r="E64" s="9" t="s">
        <v>11</v>
      </c>
      <c r="F64" s="10" t="s">
        <v>18</v>
      </c>
      <c r="G64" s="9"/>
      <c r="H64" s="9">
        <v>1</v>
      </c>
      <c r="I64" s="9">
        <v>1</v>
      </c>
      <c r="J64" s="12"/>
    </row>
    <row r="65" spans="1:10" ht="16.5" customHeight="1">
      <c r="A65" s="6">
        <f t="shared" si="0"/>
        <v>66</v>
      </c>
      <c r="B65" s="7" t="s">
        <v>93</v>
      </c>
      <c r="C65" s="8">
        <v>66</v>
      </c>
      <c r="D65" s="9" t="s">
        <v>56</v>
      </c>
      <c r="E65" s="9" t="s">
        <v>15</v>
      </c>
      <c r="F65" s="10" t="s">
        <v>18</v>
      </c>
      <c r="G65" s="9"/>
      <c r="H65" s="9">
        <v>1</v>
      </c>
      <c r="I65" s="9">
        <v>1</v>
      </c>
      <c r="J65" s="12"/>
    </row>
    <row r="66" spans="1:10" ht="16.5" customHeight="1">
      <c r="A66" s="15">
        <f t="shared" si="0"/>
        <v>67</v>
      </c>
      <c r="B66" s="16" t="s">
        <v>94</v>
      </c>
      <c r="C66" s="17">
        <v>67</v>
      </c>
      <c r="D66" s="18" t="s">
        <v>65</v>
      </c>
      <c r="E66" s="18" t="s">
        <v>11</v>
      </c>
      <c r="F66" s="18" t="s">
        <v>35</v>
      </c>
      <c r="G66" s="18"/>
      <c r="H66" s="18">
        <v>1</v>
      </c>
      <c r="I66" s="14" t="s">
        <v>8</v>
      </c>
      <c r="J66" s="14" t="s">
        <v>8</v>
      </c>
    </row>
    <row r="67" spans="1:10" ht="16.5" customHeight="1">
      <c r="A67" s="6">
        <f t="shared" si="0"/>
        <v>68</v>
      </c>
      <c r="B67" s="7" t="s">
        <v>95</v>
      </c>
      <c r="C67" s="8">
        <v>68</v>
      </c>
      <c r="D67" s="9" t="s">
        <v>44</v>
      </c>
      <c r="E67" s="9" t="s">
        <v>11</v>
      </c>
      <c r="F67" s="9" t="s">
        <v>24</v>
      </c>
      <c r="G67" s="9"/>
      <c r="H67" s="9">
        <v>1</v>
      </c>
      <c r="I67" s="9">
        <v>1</v>
      </c>
      <c r="J67" s="12"/>
    </row>
    <row r="68" spans="1:10" ht="16.5" customHeight="1">
      <c r="A68" s="6">
        <f t="shared" si="0"/>
        <v>69</v>
      </c>
      <c r="B68" s="7" t="s">
        <v>96</v>
      </c>
      <c r="C68" s="8">
        <v>69</v>
      </c>
      <c r="D68" s="9" t="s">
        <v>14</v>
      </c>
      <c r="E68" s="9" t="s">
        <v>11</v>
      </c>
      <c r="F68" s="10" t="s">
        <v>18</v>
      </c>
      <c r="G68" s="9"/>
      <c r="H68" s="9">
        <v>1</v>
      </c>
      <c r="I68" s="9">
        <v>1</v>
      </c>
      <c r="J68" s="12"/>
    </row>
    <row r="69" spans="1:10" ht="16.5" customHeight="1">
      <c r="A69" s="6">
        <f t="shared" si="0"/>
        <v>70</v>
      </c>
      <c r="B69" s="7" t="s">
        <v>97</v>
      </c>
      <c r="C69" s="8">
        <v>70</v>
      </c>
      <c r="D69" s="9" t="s">
        <v>10</v>
      </c>
      <c r="E69" s="9" t="s">
        <v>11</v>
      </c>
      <c r="F69" s="9" t="s">
        <v>24</v>
      </c>
      <c r="G69" s="9"/>
      <c r="H69" s="9">
        <v>1</v>
      </c>
      <c r="I69" s="9">
        <v>1</v>
      </c>
      <c r="J69" s="12"/>
    </row>
    <row r="70" spans="1:10" ht="16.5" customHeight="1">
      <c r="A70" s="6">
        <f t="shared" si="0"/>
        <v>72</v>
      </c>
      <c r="B70" s="7" t="s">
        <v>98</v>
      </c>
      <c r="C70" s="8">
        <v>72</v>
      </c>
      <c r="D70" s="9" t="s">
        <v>75</v>
      </c>
      <c r="E70" s="9" t="s">
        <v>15</v>
      </c>
      <c r="F70" s="9" t="s">
        <v>24</v>
      </c>
      <c r="G70" s="9"/>
      <c r="H70" s="9">
        <v>1</v>
      </c>
      <c r="I70" s="9">
        <v>1</v>
      </c>
      <c r="J70" s="12"/>
    </row>
    <row r="71" spans="1:10" ht="16.5" customHeight="1">
      <c r="A71" s="6">
        <f t="shared" si="0"/>
        <v>73</v>
      </c>
      <c r="B71" s="7" t="s">
        <v>99</v>
      </c>
      <c r="C71" s="8">
        <v>73</v>
      </c>
      <c r="D71" s="9" t="s">
        <v>44</v>
      </c>
      <c r="E71" s="9" t="s">
        <v>11</v>
      </c>
      <c r="F71" s="9" t="s">
        <v>24</v>
      </c>
      <c r="G71" s="9"/>
      <c r="H71" s="9">
        <v>1</v>
      </c>
      <c r="I71" s="9">
        <v>1</v>
      </c>
      <c r="J71" s="12"/>
    </row>
    <row r="72" spans="1:10" ht="16.5" customHeight="1">
      <c r="A72" s="6">
        <f t="shared" si="0"/>
        <v>74</v>
      </c>
      <c r="B72" s="7" t="s">
        <v>100</v>
      </c>
      <c r="C72" s="8">
        <v>74</v>
      </c>
      <c r="D72" s="9" t="s">
        <v>80</v>
      </c>
      <c r="E72" s="9" t="s">
        <v>15</v>
      </c>
      <c r="F72" s="10" t="s">
        <v>12</v>
      </c>
      <c r="G72" s="9">
        <v>1</v>
      </c>
      <c r="H72" s="9"/>
      <c r="I72" s="9"/>
      <c r="J72" s="11"/>
    </row>
    <row r="73" spans="1:10" ht="16.5" customHeight="1">
      <c r="A73" s="15">
        <f t="shared" si="0"/>
        <v>75</v>
      </c>
      <c r="B73" s="16" t="s">
        <v>101</v>
      </c>
      <c r="C73" s="17">
        <v>75</v>
      </c>
      <c r="D73" s="18" t="s">
        <v>71</v>
      </c>
      <c r="E73" s="18" t="s">
        <v>11</v>
      </c>
      <c r="F73" s="18" t="s">
        <v>16</v>
      </c>
      <c r="G73" s="18"/>
      <c r="H73" s="18">
        <v>1</v>
      </c>
      <c r="I73" s="18">
        <v>1</v>
      </c>
      <c r="J73" s="14" t="s">
        <v>8</v>
      </c>
    </row>
    <row r="74" spans="1:10" ht="16.5" customHeight="1">
      <c r="A74" s="6">
        <f t="shared" si="0"/>
        <v>76</v>
      </c>
      <c r="B74" s="7" t="s">
        <v>102</v>
      </c>
      <c r="C74" s="8">
        <v>76</v>
      </c>
      <c r="D74" s="9" t="s">
        <v>10</v>
      </c>
      <c r="E74" s="9" t="s">
        <v>11</v>
      </c>
      <c r="F74" s="10" t="s">
        <v>18</v>
      </c>
      <c r="G74" s="9"/>
      <c r="H74" s="9">
        <v>1</v>
      </c>
      <c r="I74" s="9">
        <v>1</v>
      </c>
      <c r="J74" s="12"/>
    </row>
    <row r="75" spans="1:10" ht="16.5" customHeight="1">
      <c r="A75" s="6">
        <f t="shared" si="0"/>
        <v>77</v>
      </c>
      <c r="B75" s="7" t="s">
        <v>103</v>
      </c>
      <c r="C75" s="8">
        <v>77</v>
      </c>
      <c r="D75" s="9" t="s">
        <v>23</v>
      </c>
      <c r="E75" s="9" t="s">
        <v>15</v>
      </c>
      <c r="F75" s="9" t="s">
        <v>16</v>
      </c>
      <c r="G75" s="9"/>
      <c r="H75" s="9">
        <v>1</v>
      </c>
      <c r="I75" s="9">
        <v>1</v>
      </c>
      <c r="J75" s="12"/>
    </row>
    <row r="76" spans="1:10" ht="16.5" customHeight="1">
      <c r="A76" s="6">
        <f t="shared" si="0"/>
        <v>78</v>
      </c>
      <c r="B76" s="7" t="s">
        <v>104</v>
      </c>
      <c r="C76" s="8">
        <v>78</v>
      </c>
      <c r="D76" s="9" t="s">
        <v>10</v>
      </c>
      <c r="E76" s="9" t="s">
        <v>15</v>
      </c>
      <c r="F76" s="10" t="s">
        <v>28</v>
      </c>
      <c r="G76" s="9">
        <v>1</v>
      </c>
      <c r="H76" s="9"/>
      <c r="I76" s="9"/>
      <c r="J76" s="11"/>
    </row>
    <row r="77" spans="1:10" ht="16.5" customHeight="1">
      <c r="A77" s="6">
        <f t="shared" si="0"/>
        <v>79</v>
      </c>
      <c r="B77" s="7" t="s">
        <v>105</v>
      </c>
      <c r="C77" s="8">
        <v>79</v>
      </c>
      <c r="D77" s="9" t="s">
        <v>33</v>
      </c>
      <c r="E77" s="9" t="s">
        <v>15</v>
      </c>
      <c r="F77" s="9" t="s">
        <v>35</v>
      </c>
      <c r="G77" s="9"/>
      <c r="H77" s="9">
        <v>1</v>
      </c>
      <c r="I77" s="9">
        <v>1</v>
      </c>
      <c r="J77" s="12"/>
    </row>
    <row r="78" spans="1:10" ht="16.5" customHeight="1">
      <c r="A78" s="6">
        <f t="shared" si="0"/>
        <v>80</v>
      </c>
      <c r="B78" s="7" t="s">
        <v>106</v>
      </c>
      <c r="C78" s="8">
        <v>80</v>
      </c>
      <c r="D78" s="9" t="s">
        <v>31</v>
      </c>
      <c r="E78" s="9" t="s">
        <v>11</v>
      </c>
      <c r="F78" s="10" t="s">
        <v>18</v>
      </c>
      <c r="G78" s="9"/>
      <c r="H78" s="9">
        <v>1</v>
      </c>
      <c r="I78" s="9">
        <v>1</v>
      </c>
      <c r="J78" s="12"/>
    </row>
    <row r="79" spans="1:10" ht="16.5" customHeight="1">
      <c r="A79" s="6">
        <f t="shared" si="0"/>
        <v>81</v>
      </c>
      <c r="B79" s="7" t="s">
        <v>107</v>
      </c>
      <c r="C79" s="8">
        <v>81</v>
      </c>
      <c r="D79" s="9" t="s">
        <v>23</v>
      </c>
      <c r="E79" s="9" t="s">
        <v>15</v>
      </c>
      <c r="F79" s="9" t="s">
        <v>16</v>
      </c>
      <c r="G79" s="9"/>
      <c r="H79" s="9">
        <v>1</v>
      </c>
      <c r="I79" s="9">
        <v>1</v>
      </c>
      <c r="J79" s="12"/>
    </row>
    <row r="80" spans="1:10" ht="16.5" customHeight="1">
      <c r="A80" s="6">
        <f t="shared" si="0"/>
        <v>82</v>
      </c>
      <c r="B80" s="7" t="s">
        <v>108</v>
      </c>
      <c r="C80" s="8">
        <v>82</v>
      </c>
      <c r="D80" s="9" t="s">
        <v>44</v>
      </c>
      <c r="E80" s="9" t="s">
        <v>15</v>
      </c>
      <c r="F80" s="9" t="s">
        <v>35</v>
      </c>
      <c r="G80" s="9"/>
      <c r="H80" s="9">
        <v>1</v>
      </c>
      <c r="I80" s="9">
        <v>1</v>
      </c>
      <c r="J80" s="12"/>
    </row>
    <row r="81" spans="1:10" ht="16.5" customHeight="1">
      <c r="A81" s="6">
        <f t="shared" si="0"/>
        <v>83</v>
      </c>
      <c r="B81" s="7" t="s">
        <v>109</v>
      </c>
      <c r="C81" s="8">
        <v>83</v>
      </c>
      <c r="D81" s="9" t="s">
        <v>40</v>
      </c>
      <c r="E81" s="9" t="s">
        <v>11</v>
      </c>
      <c r="F81" s="9" t="s">
        <v>35</v>
      </c>
      <c r="G81" s="9"/>
      <c r="H81" s="9">
        <v>1</v>
      </c>
      <c r="I81" s="9">
        <v>1</v>
      </c>
      <c r="J81" s="12"/>
    </row>
    <row r="82" spans="1:10" ht="16.5" customHeight="1">
      <c r="A82" s="6">
        <f t="shared" si="0"/>
        <v>84</v>
      </c>
      <c r="B82" s="7" t="s">
        <v>110</v>
      </c>
      <c r="C82" s="8">
        <v>84</v>
      </c>
      <c r="D82" s="9" t="s">
        <v>111</v>
      </c>
      <c r="E82" s="9" t="s">
        <v>11</v>
      </c>
      <c r="F82" s="9" t="s">
        <v>16</v>
      </c>
      <c r="G82" s="9"/>
      <c r="H82" s="9">
        <v>1</v>
      </c>
      <c r="I82" s="9">
        <v>1</v>
      </c>
      <c r="J82" s="12"/>
    </row>
    <row r="83" spans="1:10" ht="16.5" customHeight="1">
      <c r="A83" s="15">
        <f t="shared" si="0"/>
        <v>85</v>
      </c>
      <c r="B83" s="16" t="s">
        <v>112</v>
      </c>
      <c r="C83" s="17">
        <v>85</v>
      </c>
      <c r="D83" s="18" t="s">
        <v>111</v>
      </c>
      <c r="E83" s="18" t="s">
        <v>11</v>
      </c>
      <c r="F83" s="18" t="s">
        <v>35</v>
      </c>
      <c r="G83" s="18"/>
      <c r="H83" s="18">
        <v>1</v>
      </c>
      <c r="I83" s="14" t="s">
        <v>8</v>
      </c>
      <c r="J83" s="14" t="s">
        <v>8</v>
      </c>
    </row>
    <row r="84" spans="1:10" ht="16.5" customHeight="1">
      <c r="A84" s="6">
        <f t="shared" si="0"/>
        <v>86</v>
      </c>
      <c r="B84" s="7" t="s">
        <v>113</v>
      </c>
      <c r="C84" s="8">
        <v>86</v>
      </c>
      <c r="D84" s="9" t="s">
        <v>10</v>
      </c>
      <c r="E84" s="9" t="s">
        <v>11</v>
      </c>
      <c r="F84" s="9" t="s">
        <v>24</v>
      </c>
      <c r="G84" s="9"/>
      <c r="H84" s="9">
        <v>1</v>
      </c>
      <c r="I84" s="9">
        <v>1</v>
      </c>
      <c r="J84" s="12"/>
    </row>
    <row r="85" spans="1:10" ht="16.5" customHeight="1">
      <c r="A85" s="6">
        <f t="shared" si="0"/>
        <v>87</v>
      </c>
      <c r="B85" s="7" t="s">
        <v>114</v>
      </c>
      <c r="C85" s="8">
        <v>87</v>
      </c>
      <c r="D85" s="9" t="s">
        <v>111</v>
      </c>
      <c r="E85" s="9" t="s">
        <v>11</v>
      </c>
      <c r="F85" s="10" t="s">
        <v>18</v>
      </c>
      <c r="G85" s="9"/>
      <c r="H85" s="9">
        <v>1</v>
      </c>
      <c r="I85" s="14" t="s">
        <v>8</v>
      </c>
      <c r="J85" s="12"/>
    </row>
    <row r="86" spans="1:10" ht="16.5" customHeight="1">
      <c r="A86" s="6">
        <f t="shared" si="0"/>
        <v>88</v>
      </c>
      <c r="B86" s="7" t="s">
        <v>115</v>
      </c>
      <c r="C86" s="8">
        <v>88</v>
      </c>
      <c r="D86" s="9" t="s">
        <v>14</v>
      </c>
      <c r="E86" s="9" t="s">
        <v>11</v>
      </c>
      <c r="F86" s="10" t="s">
        <v>28</v>
      </c>
      <c r="G86" s="9">
        <v>1</v>
      </c>
      <c r="H86" s="9"/>
      <c r="I86" s="9"/>
      <c r="J86" s="11"/>
    </row>
    <row r="87" spans="1:10" ht="16.5" customHeight="1">
      <c r="A87" s="6">
        <f t="shared" si="0"/>
        <v>89</v>
      </c>
      <c r="B87" s="7" t="s">
        <v>116</v>
      </c>
      <c r="C87" s="8">
        <v>89</v>
      </c>
      <c r="D87" s="9" t="s">
        <v>31</v>
      </c>
      <c r="E87" s="9" t="s">
        <v>11</v>
      </c>
      <c r="F87" s="10" t="s">
        <v>28</v>
      </c>
      <c r="G87" s="9">
        <v>1</v>
      </c>
      <c r="H87" s="9"/>
      <c r="I87" s="9"/>
      <c r="J87" s="11"/>
    </row>
    <row r="88" spans="1:10" ht="16.5" customHeight="1">
      <c r="A88" s="6">
        <f t="shared" si="0"/>
        <v>90</v>
      </c>
      <c r="B88" s="7" t="s">
        <v>117</v>
      </c>
      <c r="C88" s="8">
        <v>90</v>
      </c>
      <c r="D88" s="9" t="s">
        <v>118</v>
      </c>
      <c r="E88" s="9" t="s">
        <v>15</v>
      </c>
      <c r="F88" s="9" t="s">
        <v>24</v>
      </c>
      <c r="G88" s="9"/>
      <c r="H88" s="9">
        <v>1</v>
      </c>
      <c r="I88" s="9">
        <v>1</v>
      </c>
      <c r="J88" s="12"/>
    </row>
    <row r="89" spans="1:10" ht="16.5" customHeight="1">
      <c r="A89" s="6">
        <f t="shared" si="0"/>
        <v>91</v>
      </c>
      <c r="B89" s="7" t="s">
        <v>119</v>
      </c>
      <c r="C89" s="8">
        <v>91</v>
      </c>
      <c r="D89" s="9" t="s">
        <v>44</v>
      </c>
      <c r="E89" s="9" t="s">
        <v>15</v>
      </c>
      <c r="F89" s="9" t="s">
        <v>35</v>
      </c>
      <c r="G89" s="9"/>
      <c r="H89" s="9">
        <v>1</v>
      </c>
      <c r="I89" s="9">
        <v>1</v>
      </c>
      <c r="J89" s="12"/>
    </row>
    <row r="90" spans="1:10" ht="16.5" customHeight="1">
      <c r="A90" s="6">
        <f t="shared" si="0"/>
        <v>92</v>
      </c>
      <c r="B90" s="7" t="s">
        <v>120</v>
      </c>
      <c r="C90" s="8">
        <v>92</v>
      </c>
      <c r="D90" s="9" t="s">
        <v>23</v>
      </c>
      <c r="E90" s="9" t="s">
        <v>15</v>
      </c>
      <c r="F90" s="10" t="s">
        <v>18</v>
      </c>
      <c r="G90" s="9"/>
      <c r="H90" s="9">
        <v>1</v>
      </c>
      <c r="I90" s="9">
        <v>1</v>
      </c>
      <c r="J90" s="12"/>
    </row>
    <row r="91" spans="1:10" ht="16.5" customHeight="1">
      <c r="A91" s="6">
        <f t="shared" si="0"/>
        <v>93</v>
      </c>
      <c r="B91" s="7" t="s">
        <v>121</v>
      </c>
      <c r="C91" s="8">
        <v>93</v>
      </c>
      <c r="D91" s="9" t="s">
        <v>10</v>
      </c>
      <c r="E91" s="9" t="s">
        <v>15</v>
      </c>
      <c r="F91" s="10" t="s">
        <v>18</v>
      </c>
      <c r="G91" s="9"/>
      <c r="H91" s="9">
        <v>1</v>
      </c>
      <c r="I91" s="9">
        <v>1</v>
      </c>
      <c r="J91" s="12"/>
    </row>
    <row r="92" spans="1:10" ht="16.5" customHeight="1">
      <c r="A92" s="6">
        <f t="shared" si="0"/>
        <v>94</v>
      </c>
      <c r="B92" s="7" t="s">
        <v>122</v>
      </c>
      <c r="C92" s="8">
        <v>94</v>
      </c>
      <c r="D92" s="9" t="s">
        <v>111</v>
      </c>
      <c r="E92" s="9" t="s">
        <v>15</v>
      </c>
      <c r="F92" s="10" t="s">
        <v>12</v>
      </c>
      <c r="G92" s="9">
        <v>1</v>
      </c>
      <c r="H92" s="9"/>
      <c r="I92" s="9"/>
      <c r="J92" s="12"/>
    </row>
    <row r="93" spans="1:10" ht="16.5" customHeight="1">
      <c r="A93" s="21">
        <f t="shared" si="0"/>
        <v>0</v>
      </c>
      <c r="B93" s="22"/>
      <c r="C93" s="23"/>
      <c r="D93" s="24"/>
      <c r="E93" s="24"/>
      <c r="F93" s="25"/>
      <c r="G93" s="24"/>
      <c r="H93" s="24"/>
      <c r="I93" s="24"/>
      <c r="J93" s="24"/>
    </row>
    <row r="94" spans="1:10" ht="16.5" customHeight="1">
      <c r="A94" s="21">
        <f t="shared" si="0"/>
        <v>0</v>
      </c>
      <c r="B94" s="22"/>
      <c r="C94" s="23"/>
      <c r="D94" s="24"/>
      <c r="E94" s="24"/>
      <c r="F94" s="25"/>
      <c r="G94" s="24"/>
      <c r="H94" s="24"/>
      <c r="I94" s="24"/>
      <c r="J94" s="24"/>
    </row>
    <row r="95" spans="1:10" ht="16.5" customHeight="1">
      <c r="A95" s="21">
        <f t="shared" si="0"/>
        <v>0</v>
      </c>
      <c r="B95" s="26"/>
      <c r="C95" s="23"/>
      <c r="D95" s="24"/>
      <c r="E95" s="24"/>
      <c r="F95" s="25"/>
      <c r="G95" s="24"/>
      <c r="H95" s="24"/>
      <c r="I95" s="24"/>
      <c r="J95" s="24"/>
    </row>
    <row r="96" spans="1:10" ht="16.5" customHeight="1">
      <c r="A96" s="21">
        <f t="shared" si="0"/>
        <v>0</v>
      </c>
      <c r="B96" s="22"/>
      <c r="C96" s="23"/>
      <c r="D96" s="24"/>
      <c r="E96" s="24"/>
      <c r="F96" s="25"/>
      <c r="G96" s="24"/>
      <c r="H96" s="24"/>
      <c r="I96" s="24"/>
      <c r="J96" s="24"/>
    </row>
    <row r="97" spans="1:10" ht="16.5" customHeight="1">
      <c r="A97" s="21">
        <f t="shared" si="0"/>
        <v>0</v>
      </c>
      <c r="B97" s="22"/>
      <c r="C97" s="23"/>
      <c r="D97" s="24"/>
      <c r="E97" s="24"/>
      <c r="F97" s="25"/>
      <c r="G97" s="24"/>
      <c r="H97" s="24"/>
      <c r="I97" s="24"/>
      <c r="J97" s="24"/>
    </row>
    <row r="98" spans="1:10" ht="16.5" customHeight="1">
      <c r="A98" s="21">
        <f t="shared" si="0"/>
        <v>0</v>
      </c>
      <c r="B98" s="22"/>
      <c r="C98" s="23"/>
      <c r="D98" s="24"/>
      <c r="E98" s="24"/>
      <c r="F98" s="25"/>
      <c r="G98" s="24"/>
      <c r="H98" s="24"/>
      <c r="I98" s="24"/>
      <c r="J98" s="24"/>
    </row>
    <row r="99" spans="1:10" ht="16.5" customHeight="1">
      <c r="A99" s="21">
        <f t="shared" si="0"/>
        <v>0</v>
      </c>
      <c r="B99" s="22"/>
      <c r="C99" s="23"/>
      <c r="D99" s="24"/>
      <c r="E99" s="24"/>
      <c r="F99" s="25"/>
      <c r="G99" s="24"/>
      <c r="H99" s="24"/>
      <c r="I99" s="24"/>
      <c r="J99" s="24"/>
    </row>
    <row r="100" spans="1:10" ht="16.5" customHeight="1">
      <c r="A100" s="21">
        <f t="shared" si="0"/>
        <v>0</v>
      </c>
      <c r="B100" s="26"/>
      <c r="C100" s="23"/>
      <c r="D100" s="24"/>
      <c r="E100" s="24"/>
      <c r="F100" s="25"/>
      <c r="G100" s="24"/>
      <c r="H100" s="24"/>
      <c r="I100" s="24"/>
      <c r="J100" s="24"/>
    </row>
    <row r="101" spans="1:10" ht="16.5" customHeight="1">
      <c r="A101" s="21">
        <f t="shared" si="0"/>
        <v>0</v>
      </c>
      <c r="B101" s="22"/>
      <c r="C101" s="23"/>
      <c r="D101" s="24"/>
      <c r="E101" s="24"/>
      <c r="F101" s="25"/>
      <c r="G101" s="24"/>
      <c r="H101" s="24"/>
      <c r="I101" s="24"/>
      <c r="J101" s="24"/>
    </row>
    <row r="102" spans="1:10" ht="16.5" customHeight="1">
      <c r="A102" s="21">
        <f t="shared" si="0"/>
        <v>0</v>
      </c>
      <c r="B102" s="26"/>
      <c r="C102" s="23"/>
      <c r="D102" s="24"/>
      <c r="E102" s="24"/>
      <c r="F102" s="25"/>
      <c r="G102" s="24"/>
      <c r="H102" s="24"/>
      <c r="I102" s="24"/>
      <c r="J102" s="24"/>
    </row>
    <row r="103" spans="1:10" ht="16.5" customHeight="1">
      <c r="A103" s="21">
        <f t="shared" si="0"/>
        <v>0</v>
      </c>
      <c r="B103" s="26"/>
      <c r="C103" s="23"/>
      <c r="D103" s="24"/>
      <c r="E103" s="24"/>
      <c r="F103" s="25"/>
      <c r="G103" s="24"/>
      <c r="H103" s="24"/>
      <c r="I103" s="24"/>
      <c r="J103" s="24"/>
    </row>
    <row r="104" spans="1:10" ht="16.5" customHeight="1">
      <c r="A104" s="21">
        <f t="shared" si="0"/>
        <v>0</v>
      </c>
      <c r="B104" s="26"/>
      <c r="C104" s="23"/>
      <c r="D104" s="24"/>
      <c r="E104" s="24"/>
      <c r="F104" s="25"/>
      <c r="G104" s="24"/>
      <c r="H104" s="24"/>
      <c r="I104" s="24"/>
      <c r="J104" s="24"/>
    </row>
    <row r="105" spans="1:10" ht="16.5" customHeight="1">
      <c r="A105" s="21">
        <f t="shared" si="0"/>
        <v>0</v>
      </c>
      <c r="B105" s="22"/>
      <c r="C105" s="23"/>
      <c r="D105" s="24"/>
      <c r="E105" s="24"/>
      <c r="F105" s="25"/>
      <c r="G105" s="24"/>
      <c r="H105" s="24"/>
      <c r="I105" s="24"/>
      <c r="J105" s="24"/>
    </row>
    <row r="106" spans="1:10" ht="16.5" customHeight="1">
      <c r="A106" s="21">
        <f t="shared" si="0"/>
        <v>0</v>
      </c>
      <c r="B106" s="26"/>
      <c r="C106" s="23"/>
      <c r="D106" s="24"/>
      <c r="E106" s="24"/>
      <c r="F106" s="25"/>
      <c r="G106" s="24"/>
      <c r="H106" s="24"/>
      <c r="I106" s="24"/>
      <c r="J106" s="24"/>
    </row>
    <row r="107" spans="1:10" ht="16.5" customHeight="1">
      <c r="A107" s="21">
        <f t="shared" si="0"/>
        <v>0</v>
      </c>
      <c r="B107" s="22"/>
      <c r="C107" s="23"/>
      <c r="D107" s="24"/>
      <c r="E107" s="24"/>
      <c r="F107" s="25"/>
      <c r="G107" s="24"/>
      <c r="H107" s="24"/>
      <c r="I107" s="24"/>
      <c r="J107" s="24"/>
    </row>
    <row r="108" spans="1:10" ht="16.5" customHeight="1">
      <c r="A108" s="21">
        <f t="shared" si="0"/>
        <v>0</v>
      </c>
      <c r="B108" s="22"/>
      <c r="C108" s="23"/>
      <c r="D108" s="24"/>
      <c r="E108" s="24"/>
      <c r="F108" s="25"/>
      <c r="G108" s="24"/>
      <c r="H108" s="24"/>
      <c r="I108" s="24"/>
      <c r="J108" s="24"/>
    </row>
    <row r="109" spans="1:10" ht="16.5" customHeight="1">
      <c r="A109" s="21">
        <f t="shared" si="0"/>
        <v>0</v>
      </c>
      <c r="B109" s="22"/>
      <c r="C109" s="23"/>
      <c r="D109" s="24"/>
      <c r="E109" s="24"/>
      <c r="F109" s="25"/>
      <c r="G109" s="24"/>
      <c r="H109" s="24"/>
      <c r="I109" s="24"/>
      <c r="J109" s="24"/>
    </row>
    <row r="110" spans="1:10" ht="16.5" customHeight="1">
      <c r="A110" s="21">
        <f t="shared" si="0"/>
        <v>0</v>
      </c>
      <c r="B110" s="22"/>
      <c r="C110" s="23"/>
      <c r="D110" s="24"/>
      <c r="E110" s="24"/>
      <c r="F110" s="25"/>
      <c r="G110" s="24"/>
      <c r="H110" s="24"/>
      <c r="I110" s="24"/>
      <c r="J110" s="24"/>
    </row>
    <row r="111" spans="1:10" ht="16.5" customHeight="1">
      <c r="A111" s="21">
        <f t="shared" si="0"/>
        <v>0</v>
      </c>
      <c r="B111" s="26"/>
      <c r="C111" s="23"/>
      <c r="D111" s="24"/>
      <c r="E111" s="24"/>
      <c r="F111" s="25"/>
      <c r="G111" s="24"/>
      <c r="H111" s="24"/>
      <c r="I111" s="24"/>
      <c r="J111" s="24"/>
    </row>
    <row r="112" spans="1:10" ht="16.5" customHeight="1">
      <c r="A112" s="21">
        <f t="shared" si="0"/>
        <v>0</v>
      </c>
      <c r="B112" s="26"/>
      <c r="C112" s="23"/>
      <c r="D112" s="24"/>
      <c r="E112" s="24"/>
      <c r="F112" s="25"/>
      <c r="G112" s="24"/>
      <c r="H112" s="24"/>
      <c r="I112" s="24"/>
      <c r="J112" s="24"/>
    </row>
    <row r="113" spans="1:10" ht="16.5" customHeight="1">
      <c r="A113" s="21">
        <f t="shared" si="0"/>
        <v>0</v>
      </c>
      <c r="B113" s="26"/>
      <c r="C113" s="23"/>
      <c r="D113" s="24"/>
      <c r="E113" s="24"/>
      <c r="F113" s="25"/>
      <c r="G113" s="24"/>
      <c r="H113" s="24"/>
      <c r="I113" s="24"/>
      <c r="J113" s="24"/>
    </row>
    <row r="114" spans="1:10" ht="16.5" customHeight="1">
      <c r="A114" s="21">
        <f t="shared" si="0"/>
        <v>0</v>
      </c>
      <c r="B114" s="22"/>
      <c r="C114" s="23"/>
      <c r="D114" s="24"/>
      <c r="E114" s="24"/>
      <c r="F114" s="25"/>
      <c r="G114" s="24"/>
      <c r="H114" s="24"/>
      <c r="I114" s="24"/>
      <c r="J114" s="24"/>
    </row>
    <row r="115" spans="1:10" ht="16.5" customHeight="1">
      <c r="A115" s="26"/>
      <c r="B115" s="26"/>
      <c r="C115" s="23"/>
      <c r="D115" s="24"/>
      <c r="E115" s="24"/>
      <c r="F115" s="25"/>
      <c r="G115" s="24"/>
      <c r="H115" s="24"/>
      <c r="I115" s="24"/>
      <c r="J115" s="24"/>
    </row>
  </sheetData>
  <autoFilter ref="B1:J114" xr:uid="{00000000-0009-0000-0000-000000000000}"/>
  <pageMargins left="0.70078740157480324" right="0.70078740157480324" top="0.75196850393700787" bottom="0.75196850393700787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25"/>
  <sheetViews>
    <sheetView workbookViewId="0"/>
  </sheetViews>
  <sheetFormatPr defaultColWidth="14.453125" defaultRowHeight="15" customHeight="1"/>
  <cols>
    <col min="1" max="2" width="7.26953125" customWidth="1"/>
    <col min="3" max="3" width="35.81640625" customWidth="1"/>
    <col min="4" max="4" width="28.7265625" customWidth="1"/>
    <col min="6" max="6" width="7.26953125" customWidth="1"/>
    <col min="8" max="8" width="7.26953125" customWidth="1"/>
  </cols>
  <sheetData>
    <row r="1" spans="1:9" ht="14.5">
      <c r="A1" s="258" t="s">
        <v>123</v>
      </c>
      <c r="B1" s="259"/>
      <c r="C1" s="259"/>
      <c r="D1" s="259"/>
      <c r="E1" s="259"/>
      <c r="F1" s="259"/>
      <c r="G1" s="259"/>
      <c r="H1" s="260"/>
      <c r="I1" s="27"/>
    </row>
    <row r="2" spans="1:9" ht="14.5">
      <c r="A2" s="261"/>
      <c r="B2" s="262"/>
      <c r="C2" s="262"/>
      <c r="D2" s="262"/>
      <c r="E2" s="262"/>
      <c r="F2" s="262"/>
      <c r="G2" s="262"/>
      <c r="H2" s="263"/>
      <c r="I2" s="27"/>
    </row>
    <row r="3" spans="1:9" ht="14.5">
      <c r="A3" s="264" t="s">
        <v>124</v>
      </c>
      <c r="B3" s="265"/>
      <c r="C3" s="266" t="s">
        <v>125</v>
      </c>
      <c r="D3" s="267"/>
      <c r="E3" s="267"/>
      <c r="F3" s="267"/>
      <c r="G3" s="267"/>
      <c r="H3" s="265"/>
      <c r="I3" s="27"/>
    </row>
    <row r="4" spans="1:9" ht="14.5">
      <c r="A4" s="28"/>
      <c r="B4" s="28"/>
      <c r="C4" s="28"/>
      <c r="D4" s="29"/>
      <c r="E4" s="30"/>
      <c r="F4" s="31"/>
      <c r="G4" s="30"/>
      <c r="H4" s="30"/>
      <c r="I4" s="27"/>
    </row>
    <row r="5" spans="1:9" ht="14.5">
      <c r="A5" s="268" t="s">
        <v>126</v>
      </c>
      <c r="B5" s="269"/>
      <c r="C5" s="269"/>
      <c r="D5" s="269"/>
      <c r="E5" s="269"/>
      <c r="F5" s="269"/>
      <c r="G5" s="269"/>
      <c r="H5" s="270"/>
      <c r="I5" s="271" t="s">
        <v>127</v>
      </c>
    </row>
    <row r="6" spans="1:9" ht="14.5">
      <c r="A6" s="32"/>
      <c r="B6" s="33" t="s">
        <v>1</v>
      </c>
      <c r="C6" s="34" t="s">
        <v>128</v>
      </c>
      <c r="D6" s="35" t="s">
        <v>129</v>
      </c>
      <c r="E6" s="274"/>
      <c r="F6" s="269"/>
      <c r="G6" s="269"/>
      <c r="H6" s="270"/>
      <c r="I6" s="272"/>
    </row>
    <row r="7" spans="1:9" ht="14.5">
      <c r="A7" s="36" t="s">
        <v>130</v>
      </c>
      <c r="B7" s="37"/>
      <c r="C7" s="38" t="s">
        <v>131</v>
      </c>
      <c r="D7" s="39"/>
      <c r="E7" s="40" t="s">
        <v>132</v>
      </c>
      <c r="F7" s="40" t="s">
        <v>133</v>
      </c>
      <c r="G7" s="40" t="s">
        <v>134</v>
      </c>
      <c r="H7" s="40" t="s">
        <v>135</v>
      </c>
      <c r="I7" s="273"/>
    </row>
    <row r="8" spans="1:9" ht="14.5">
      <c r="A8" s="41">
        <f t="shared" ref="A8:A16" si="0">H8</f>
        <v>1</v>
      </c>
      <c r="B8" s="42">
        <v>94</v>
      </c>
      <c r="C8" s="43" t="str">
        <f>VLOOKUP(B8,'Список общий'!$A$1:$F$115,2,0)</f>
        <v>Соловьева Ника Евгеньевна</v>
      </c>
      <c r="D8" s="44" t="str">
        <f>VLOOKUP(C8,'Список общий'!$B$2:$F$115,3,0)</f>
        <v xml:space="preserve">Ярославская область </v>
      </c>
      <c r="E8" s="45" t="s">
        <v>136</v>
      </c>
      <c r="F8" s="46">
        <v>0</v>
      </c>
      <c r="G8" s="47">
        <f t="shared" ref="G8:G16" si="1">IF((F8&gt;1), 9999,MID(E8,1,1)*60+MID(E8,3,2)+MID(E8,6,3)/1000)</f>
        <v>19.170000000000002</v>
      </c>
      <c r="H8" s="46">
        <f t="shared" ref="H8:H11" si="2">RANK(G8,$G$8:$G$11,1)</f>
        <v>1</v>
      </c>
      <c r="I8" s="275">
        <v>1</v>
      </c>
    </row>
    <row r="9" spans="1:9" ht="14.5">
      <c r="A9" s="48">
        <f t="shared" si="0"/>
        <v>3</v>
      </c>
      <c r="B9" s="49">
        <v>17</v>
      </c>
      <c r="C9" s="50" t="str">
        <f>VLOOKUP(B9,'Список общий'!$A$1:$F$115,2,0)</f>
        <v>Володина Валерия Александровна</v>
      </c>
      <c r="D9" s="51" t="str">
        <f>VLOOKUP(C9,'Список общий'!$B$2:$F$115,3,0)</f>
        <v xml:space="preserve">Владимирская область </v>
      </c>
      <c r="E9" s="52" t="s">
        <v>137</v>
      </c>
      <c r="F9" s="53">
        <v>0</v>
      </c>
      <c r="G9" s="54">
        <f t="shared" si="1"/>
        <v>20.48</v>
      </c>
      <c r="H9" s="53">
        <f t="shared" si="2"/>
        <v>3</v>
      </c>
      <c r="I9" s="276"/>
    </row>
    <row r="10" spans="1:9" ht="14.5">
      <c r="A10" s="48">
        <f t="shared" si="0"/>
        <v>2</v>
      </c>
      <c r="B10" s="49">
        <v>48</v>
      </c>
      <c r="C10" s="50" t="str">
        <f>VLOOKUP(B10,'Список общий'!$A$1:$F$115,2,0)</f>
        <v>Максимова Влада Николаевна</v>
      </c>
      <c r="D10" s="51" t="str">
        <f>VLOOKUP(C10,'Список общий'!$B$2:$F$115,3,0)</f>
        <v>Ярославская область</v>
      </c>
      <c r="E10" s="52" t="s">
        <v>138</v>
      </c>
      <c r="F10" s="53">
        <v>0</v>
      </c>
      <c r="G10" s="54">
        <f t="shared" si="1"/>
        <v>19.48</v>
      </c>
      <c r="H10" s="53">
        <f t="shared" si="2"/>
        <v>2</v>
      </c>
      <c r="I10" s="276"/>
    </row>
    <row r="11" spans="1:9" ht="14.5">
      <c r="A11" s="55">
        <f t="shared" si="0"/>
        <v>4</v>
      </c>
      <c r="B11" s="56">
        <v>11</v>
      </c>
      <c r="C11" s="57" t="str">
        <f>VLOOKUP(B11,'Список общий'!$A$1:$F$115,2,0)</f>
        <v>Бурбанова Анастасия Николаевна</v>
      </c>
      <c r="D11" s="58" t="str">
        <f>VLOOKUP(C11,'Список общий'!$B$2:$F$115,3,0)</f>
        <v xml:space="preserve">Владимирская область </v>
      </c>
      <c r="E11" s="59" t="s">
        <v>139</v>
      </c>
      <c r="F11" s="60">
        <v>0</v>
      </c>
      <c r="G11" s="61">
        <f t="shared" si="1"/>
        <v>29.98</v>
      </c>
      <c r="H11" s="60">
        <f t="shared" si="2"/>
        <v>4</v>
      </c>
      <c r="I11" s="277"/>
    </row>
    <row r="12" spans="1:9" ht="14.5">
      <c r="A12" s="41">
        <f t="shared" si="0"/>
        <v>4</v>
      </c>
      <c r="B12" s="42">
        <v>74</v>
      </c>
      <c r="C12" s="43" t="str">
        <f>VLOOKUP(B12,'Список общий'!$A$1:$F$115,2,0)</f>
        <v>Тюрина Агата Артемовна</v>
      </c>
      <c r="D12" s="44" t="str">
        <f>VLOOKUP(C12,'Список общий'!$B$2:$F$115,3,0)</f>
        <v>Краснодарский Край</v>
      </c>
      <c r="E12" s="45" t="s">
        <v>140</v>
      </c>
      <c r="F12" s="46">
        <v>0</v>
      </c>
      <c r="G12" s="47">
        <f t="shared" si="1"/>
        <v>22.64</v>
      </c>
      <c r="H12" s="46">
        <f t="shared" ref="H12:H16" si="3">RANK(G12,$G$12:$G$16,1)</f>
        <v>4</v>
      </c>
      <c r="I12" s="275">
        <v>2</v>
      </c>
    </row>
    <row r="13" spans="1:9" ht="14.5">
      <c r="A13" s="48">
        <f t="shared" si="0"/>
        <v>2</v>
      </c>
      <c r="B13" s="62">
        <v>54</v>
      </c>
      <c r="C13" s="63" t="str">
        <f>VLOOKUP(B13,'Список общий'!$A$1:$F$115,2,0)</f>
        <v xml:space="preserve">Назмеева Виктория Сергеевна </v>
      </c>
      <c r="D13" s="51" t="str">
        <f>VLOOKUP(C13,'Список общий'!$B$2:$F$115,3,0)</f>
        <v>Ярославская область</v>
      </c>
      <c r="E13" s="52" t="s">
        <v>141</v>
      </c>
      <c r="F13" s="53">
        <v>0</v>
      </c>
      <c r="G13" s="54">
        <f t="shared" si="1"/>
        <v>20.007000000000001</v>
      </c>
      <c r="H13" s="53">
        <f t="shared" si="3"/>
        <v>2</v>
      </c>
      <c r="I13" s="276"/>
    </row>
    <row r="14" spans="1:9" ht="14.5">
      <c r="A14" s="48">
        <f t="shared" si="0"/>
        <v>1</v>
      </c>
      <c r="B14" s="62">
        <v>63</v>
      </c>
      <c r="C14" s="63" t="str">
        <f>VLOOKUP(B14,'Список общий'!$A$1:$F$115,2,0)</f>
        <v xml:space="preserve">Рябова Злата Павловна </v>
      </c>
      <c r="D14" s="51" t="str">
        <f>VLOOKUP(C14,'Список общий'!$B$2:$F$115,3,0)</f>
        <v xml:space="preserve">Республика Башкортостан </v>
      </c>
      <c r="E14" s="52" t="s">
        <v>142</v>
      </c>
      <c r="F14" s="53">
        <v>0</v>
      </c>
      <c r="G14" s="54">
        <f t="shared" si="1"/>
        <v>19.7</v>
      </c>
      <c r="H14" s="53">
        <f t="shared" si="3"/>
        <v>1</v>
      </c>
      <c r="I14" s="276"/>
    </row>
    <row r="15" spans="1:9" ht="14.5">
      <c r="A15" s="48">
        <f t="shared" si="0"/>
        <v>5</v>
      </c>
      <c r="B15" s="62">
        <v>43</v>
      </c>
      <c r="C15" s="63" t="str">
        <f>VLOOKUP(B15,'Список общий'!$A$1:$F$115,2,0)</f>
        <v>Лазукова Василиса Игоревна</v>
      </c>
      <c r="D15" s="51" t="str">
        <f>VLOOKUP(C15,'Список общий'!$B$2:$F$115,3,0)</f>
        <v xml:space="preserve">Владимирская область </v>
      </c>
      <c r="E15" s="52" t="s">
        <v>143</v>
      </c>
      <c r="F15" s="53">
        <v>0</v>
      </c>
      <c r="G15" s="54">
        <f t="shared" si="1"/>
        <v>28.2</v>
      </c>
      <c r="H15" s="53">
        <f t="shared" si="3"/>
        <v>5</v>
      </c>
      <c r="I15" s="276"/>
    </row>
    <row r="16" spans="1:9" ht="14.5">
      <c r="A16" s="55">
        <f t="shared" si="0"/>
        <v>3</v>
      </c>
      <c r="B16" s="64">
        <v>28</v>
      </c>
      <c r="C16" s="65" t="str">
        <f>VLOOKUP(B16,'Список общий'!$A$1:$F$115,2,0)</f>
        <v>Зяблова Мария Ильинична</v>
      </c>
      <c r="D16" s="58" t="str">
        <f>VLOOKUP(C16,'Список общий'!$B$2:$F$115,3,0)</f>
        <v xml:space="preserve">Владимирская область </v>
      </c>
      <c r="E16" s="59" t="s">
        <v>144</v>
      </c>
      <c r="F16" s="60">
        <v>0</v>
      </c>
      <c r="G16" s="61">
        <f t="shared" si="1"/>
        <v>20.51</v>
      </c>
      <c r="H16" s="60">
        <f t="shared" si="3"/>
        <v>3</v>
      </c>
      <c r="I16" s="277"/>
    </row>
    <row r="17" spans="1:9" ht="14.5" hidden="1">
      <c r="A17" s="66"/>
      <c r="B17" s="67"/>
      <c r="C17" s="68"/>
      <c r="D17" s="69"/>
      <c r="E17" s="70"/>
      <c r="F17" s="71"/>
      <c r="G17" s="72"/>
      <c r="H17" s="71"/>
      <c r="I17" s="27"/>
    </row>
    <row r="18" spans="1:9" ht="14.5" hidden="1">
      <c r="A18" s="73"/>
      <c r="B18" s="74"/>
      <c r="C18" s="75"/>
      <c r="D18" s="51"/>
      <c r="E18" s="76"/>
      <c r="F18" s="77"/>
      <c r="G18" s="78"/>
      <c r="H18" s="77"/>
      <c r="I18" s="27"/>
    </row>
    <row r="19" spans="1:9" ht="14.5" hidden="1">
      <c r="A19" s="73"/>
      <c r="B19" s="74"/>
      <c r="C19" s="75"/>
      <c r="D19" s="51"/>
      <c r="E19" s="76"/>
      <c r="F19" s="77"/>
      <c r="G19" s="78"/>
      <c r="H19" s="77"/>
      <c r="I19" s="27"/>
    </row>
    <row r="20" spans="1:9" ht="14.5" hidden="1">
      <c r="A20" s="73"/>
      <c r="B20" s="74"/>
      <c r="C20" s="75"/>
      <c r="D20" s="51"/>
      <c r="E20" s="76"/>
      <c r="F20" s="77"/>
      <c r="G20" s="78"/>
      <c r="H20" s="77"/>
      <c r="I20" s="27"/>
    </row>
    <row r="21" spans="1:9" ht="14.5" hidden="1">
      <c r="A21" s="73"/>
      <c r="B21" s="74"/>
      <c r="C21" s="75"/>
      <c r="D21" s="51"/>
      <c r="E21" s="76"/>
      <c r="F21" s="77"/>
      <c r="G21" s="78"/>
      <c r="H21" s="77"/>
      <c r="I21" s="27"/>
    </row>
    <row r="22" spans="1:9" ht="14.5" hidden="1">
      <c r="A22" s="73"/>
      <c r="B22" s="74"/>
      <c r="C22" s="75"/>
      <c r="D22" s="51"/>
      <c r="E22" s="76"/>
      <c r="F22" s="77"/>
      <c r="G22" s="78"/>
      <c r="H22" s="77"/>
      <c r="I22" s="27"/>
    </row>
    <row r="23" spans="1:9" ht="14.5" hidden="1">
      <c r="A23" s="73"/>
      <c r="B23" s="74"/>
      <c r="C23" s="75"/>
      <c r="D23" s="51"/>
      <c r="E23" s="76"/>
      <c r="F23" s="77"/>
      <c r="G23" s="78"/>
      <c r="H23" s="77"/>
      <c r="I23" s="79"/>
    </row>
    <row r="24" spans="1:9" ht="14.5">
      <c r="A24" s="80"/>
      <c r="B24" s="79"/>
      <c r="C24" s="79"/>
      <c r="D24" s="81"/>
      <c r="E24" s="79"/>
      <c r="F24" s="82"/>
      <c r="G24" s="79"/>
      <c r="H24" s="79"/>
      <c r="I24" s="79"/>
    </row>
    <row r="25" spans="1:9" ht="14.5">
      <c r="A25" s="83"/>
      <c r="B25" s="84"/>
      <c r="C25" s="84"/>
      <c r="D25" s="85"/>
      <c r="E25" s="84"/>
      <c r="F25" s="86"/>
      <c r="G25" s="84"/>
      <c r="H25" s="84"/>
      <c r="I25" s="84"/>
    </row>
    <row r="26" spans="1:9" ht="14.5">
      <c r="A26" s="258" t="s">
        <v>123</v>
      </c>
      <c r="B26" s="259"/>
      <c r="C26" s="259"/>
      <c r="D26" s="259"/>
      <c r="E26" s="259"/>
      <c r="F26" s="259"/>
      <c r="G26" s="259"/>
      <c r="H26" s="260"/>
      <c r="I26" s="27"/>
    </row>
    <row r="27" spans="1:9" ht="14.5">
      <c r="A27" s="261"/>
      <c r="B27" s="262"/>
      <c r="C27" s="262"/>
      <c r="D27" s="262"/>
      <c r="E27" s="262"/>
      <c r="F27" s="262"/>
      <c r="G27" s="262"/>
      <c r="H27" s="263"/>
      <c r="I27" s="27"/>
    </row>
    <row r="28" spans="1:9" ht="14.5">
      <c r="A28" s="264" t="s">
        <v>124</v>
      </c>
      <c r="B28" s="265"/>
      <c r="C28" s="266" t="s">
        <v>125</v>
      </c>
      <c r="D28" s="267"/>
      <c r="E28" s="267"/>
      <c r="F28" s="267"/>
      <c r="G28" s="267"/>
      <c r="H28" s="265"/>
      <c r="I28" s="27"/>
    </row>
    <row r="29" spans="1:9" ht="14.5">
      <c r="A29" s="28"/>
      <c r="B29" s="28"/>
      <c r="C29" s="28"/>
      <c r="D29" s="29"/>
      <c r="E29" s="30"/>
      <c r="F29" s="31"/>
      <c r="G29" s="30"/>
      <c r="H29" s="30"/>
      <c r="I29" s="27"/>
    </row>
    <row r="30" spans="1:9" ht="14.5">
      <c r="A30" s="268" t="s">
        <v>145</v>
      </c>
      <c r="B30" s="269"/>
      <c r="C30" s="269"/>
      <c r="D30" s="269"/>
      <c r="E30" s="269"/>
      <c r="F30" s="269"/>
      <c r="G30" s="269"/>
      <c r="H30" s="270"/>
      <c r="I30" s="271" t="s">
        <v>127</v>
      </c>
    </row>
    <row r="31" spans="1:9" ht="14.5">
      <c r="A31" s="32"/>
      <c r="B31" s="33" t="s">
        <v>1</v>
      </c>
      <c r="C31" s="34" t="s">
        <v>128</v>
      </c>
      <c r="D31" s="35" t="s">
        <v>129</v>
      </c>
      <c r="E31" s="274"/>
      <c r="F31" s="269"/>
      <c r="G31" s="269"/>
      <c r="H31" s="270"/>
      <c r="I31" s="272"/>
    </row>
    <row r="32" spans="1:9" ht="14.5">
      <c r="A32" s="36" t="s">
        <v>130</v>
      </c>
      <c r="B32" s="37"/>
      <c r="C32" s="38" t="s">
        <v>131</v>
      </c>
      <c r="D32" s="39"/>
      <c r="E32" s="40" t="s">
        <v>132</v>
      </c>
      <c r="F32" s="40" t="s">
        <v>133</v>
      </c>
      <c r="G32" s="40" t="s">
        <v>134</v>
      </c>
      <c r="H32" s="40" t="s">
        <v>135</v>
      </c>
      <c r="I32" s="273"/>
    </row>
    <row r="33" spans="1:9" ht="14.5">
      <c r="A33" s="87">
        <f t="shared" ref="A33:A48" si="4">H33</f>
        <v>6</v>
      </c>
      <c r="B33" s="88">
        <v>92</v>
      </c>
      <c r="C33" s="89" t="str">
        <f>VLOOKUP(B33,'Список общий'!$A$1:$F$115,2,0)</f>
        <v>Яворская Елизавета Дмитриевна</v>
      </c>
      <c r="D33" s="44" t="str">
        <f>VLOOKUP(C33,'Список общий'!$B$2:$F$115,3,0)</f>
        <v>Санкт-Петербург</v>
      </c>
      <c r="E33" s="90" t="s">
        <v>146</v>
      </c>
      <c r="F33" s="91">
        <v>0</v>
      </c>
      <c r="G33" s="92">
        <f t="shared" ref="G33:G48" si="5">IF((F33&gt;1), 9999,MID(E33,1,1)*60+MID(E33,3,2)+MID(E33,6,3)/1000)</f>
        <v>20.73</v>
      </c>
      <c r="H33" s="91">
        <f t="shared" ref="H33:H38" si="6">RANK(G33,$G$33:$G$38,1)</f>
        <v>6</v>
      </c>
      <c r="I33" s="278">
        <v>1</v>
      </c>
    </row>
    <row r="34" spans="1:9" ht="14.5">
      <c r="A34" s="93">
        <f t="shared" si="4"/>
        <v>1</v>
      </c>
      <c r="B34" s="74">
        <v>37</v>
      </c>
      <c r="C34" s="75" t="str">
        <f>VLOOKUP(B34,'Список общий'!$A$1:$F$115,2,0)</f>
        <v>Корзина Любовь Дмитриевна</v>
      </c>
      <c r="D34" s="51" t="str">
        <f>VLOOKUP(C34,'Список общий'!$B$2:$F$115,3,0)</f>
        <v>Ярославская область</v>
      </c>
      <c r="E34" s="76" t="s">
        <v>147</v>
      </c>
      <c r="F34" s="77">
        <v>0</v>
      </c>
      <c r="G34" s="78">
        <f t="shared" si="5"/>
        <v>17.23</v>
      </c>
      <c r="H34" s="77">
        <f t="shared" si="6"/>
        <v>1</v>
      </c>
      <c r="I34" s="276"/>
    </row>
    <row r="35" spans="1:9" ht="14.5">
      <c r="A35" s="93">
        <f t="shared" si="4"/>
        <v>5</v>
      </c>
      <c r="B35" s="74">
        <v>27</v>
      </c>
      <c r="C35" s="75" t="str">
        <f>VLOOKUP(B35,'Список общий'!$A$1:$F$115,2,0)</f>
        <v>Зяблова Ксения Ильинична</v>
      </c>
      <c r="D35" s="51" t="str">
        <f>VLOOKUP(C35,'Список общий'!$B$2:$F$115,3,0)</f>
        <v xml:space="preserve">Владимирская область </v>
      </c>
      <c r="E35" s="76" t="s">
        <v>148</v>
      </c>
      <c r="F35" s="77">
        <v>0</v>
      </c>
      <c r="G35" s="78">
        <f t="shared" si="5"/>
        <v>19.850000000000001</v>
      </c>
      <c r="H35" s="77">
        <f t="shared" si="6"/>
        <v>5</v>
      </c>
      <c r="I35" s="276"/>
    </row>
    <row r="36" spans="1:9" ht="14.5">
      <c r="A36" s="93">
        <f t="shared" si="4"/>
        <v>4</v>
      </c>
      <c r="B36" s="74">
        <v>53</v>
      </c>
      <c r="C36" s="75" t="str">
        <f>VLOOKUP(B36,'Список общий'!$A$1:$F$115,2,0)</f>
        <v xml:space="preserve">Нагорная Валентина Максимовна </v>
      </c>
      <c r="D36" s="51" t="str">
        <f>VLOOKUP(C36,'Список общий'!$B$2:$F$115,3,0)</f>
        <v>Краснодарский Край</v>
      </c>
      <c r="E36" s="76" t="s">
        <v>149</v>
      </c>
      <c r="F36" s="77">
        <v>0</v>
      </c>
      <c r="G36" s="78">
        <f t="shared" si="5"/>
        <v>19.600000000000001</v>
      </c>
      <c r="H36" s="77">
        <f t="shared" si="6"/>
        <v>4</v>
      </c>
      <c r="I36" s="276"/>
    </row>
    <row r="37" spans="1:9" ht="14.5">
      <c r="A37" s="93">
        <f t="shared" si="4"/>
        <v>3</v>
      </c>
      <c r="B37" s="74">
        <v>30</v>
      </c>
      <c r="C37" s="75" t="str">
        <f>VLOOKUP(B37,'Список общий'!$A$1:$F$115,2,0)</f>
        <v>Капитонова Виктория Сергеевна</v>
      </c>
      <c r="D37" s="51" t="str">
        <f>VLOOKUP(C37,'Список общий'!$B$2:$F$115,3,0)</f>
        <v>Ярославская область</v>
      </c>
      <c r="E37" s="76" t="s">
        <v>150</v>
      </c>
      <c r="F37" s="77">
        <v>0</v>
      </c>
      <c r="G37" s="78">
        <f t="shared" si="5"/>
        <v>18.420000000000002</v>
      </c>
      <c r="H37" s="77">
        <f t="shared" si="6"/>
        <v>3</v>
      </c>
      <c r="I37" s="276"/>
    </row>
    <row r="38" spans="1:9" ht="14.5">
      <c r="A38" s="94">
        <f t="shared" si="4"/>
        <v>2</v>
      </c>
      <c r="B38" s="95">
        <v>93</v>
      </c>
      <c r="C38" s="96" t="str">
        <f>VLOOKUP(B38,'Список общий'!$A$1:$F$115,2,0)</f>
        <v>Ях Кира Дмитриевная</v>
      </c>
      <c r="D38" s="58" t="str">
        <f>VLOOKUP(C38,'Список общий'!$B$2:$F$115,3,0)</f>
        <v xml:space="preserve">Владимирская область </v>
      </c>
      <c r="E38" s="97" t="s">
        <v>151</v>
      </c>
      <c r="F38" s="98">
        <v>0</v>
      </c>
      <c r="G38" s="99">
        <f t="shared" si="5"/>
        <v>18.170000000000002</v>
      </c>
      <c r="H38" s="98">
        <f t="shared" si="6"/>
        <v>2</v>
      </c>
      <c r="I38" s="277"/>
    </row>
    <row r="39" spans="1:9" ht="14.5">
      <c r="A39" s="87">
        <f t="shared" si="4"/>
        <v>2</v>
      </c>
      <c r="B39" s="88">
        <v>33</v>
      </c>
      <c r="C39" s="89" t="str">
        <f>VLOOKUP(B39,'Список общий'!$A$1:$F$115,2,0)</f>
        <v xml:space="preserve">Клопова Валерия Васильевна </v>
      </c>
      <c r="D39" s="44" t="str">
        <f>VLOOKUP(C39,'Список общий'!$B$2:$F$115,3,0)</f>
        <v>Ярославская область</v>
      </c>
      <c r="E39" s="90" t="s">
        <v>151</v>
      </c>
      <c r="F39" s="91">
        <v>0</v>
      </c>
      <c r="G39" s="92">
        <f t="shared" si="5"/>
        <v>18.170000000000002</v>
      </c>
      <c r="H39" s="91">
        <f t="shared" ref="H39:H43" si="7">RANK(G39,$G$39:$G$43,1)</f>
        <v>2</v>
      </c>
      <c r="I39" s="278">
        <v>2</v>
      </c>
    </row>
    <row r="40" spans="1:9" ht="14.5">
      <c r="A40" s="93">
        <f t="shared" si="4"/>
        <v>1</v>
      </c>
      <c r="B40" s="74">
        <v>8</v>
      </c>
      <c r="C40" s="75" t="str">
        <f>VLOOKUP(B40,'Список общий'!$A$1:$F$115,2,0)</f>
        <v>Баранова Анна Дмитриевна</v>
      </c>
      <c r="D40" s="51" t="str">
        <f>VLOOKUP(C40,'Список общий'!$B$2:$F$115,3,0)</f>
        <v>Санкт-Петербург</v>
      </c>
      <c r="E40" s="76" t="s">
        <v>152</v>
      </c>
      <c r="F40" s="77">
        <v>0</v>
      </c>
      <c r="G40" s="78">
        <f t="shared" si="5"/>
        <v>17.920000000000002</v>
      </c>
      <c r="H40" s="77">
        <f t="shared" si="7"/>
        <v>1</v>
      </c>
      <c r="I40" s="276"/>
    </row>
    <row r="41" spans="1:9" ht="14.5">
      <c r="A41" s="93">
        <f t="shared" si="4"/>
        <v>3</v>
      </c>
      <c r="B41" s="74">
        <v>4</v>
      </c>
      <c r="C41" s="75" t="str">
        <f>VLOOKUP(B41,'Список общий'!$A$1:$F$115,2,0)</f>
        <v>Андреева Александра Сергеевна</v>
      </c>
      <c r="D41" s="51" t="str">
        <f>VLOOKUP(C41,'Список общий'!$B$2:$F$115,3,0)</f>
        <v>Москва</v>
      </c>
      <c r="E41" s="76" t="s">
        <v>153</v>
      </c>
      <c r="F41" s="77">
        <v>0</v>
      </c>
      <c r="G41" s="78">
        <f t="shared" si="5"/>
        <v>18.600000000000001</v>
      </c>
      <c r="H41" s="77">
        <f t="shared" si="7"/>
        <v>3</v>
      </c>
      <c r="I41" s="276"/>
    </row>
    <row r="42" spans="1:9" ht="14.5">
      <c r="A42" s="93">
        <f t="shared" si="4"/>
        <v>5</v>
      </c>
      <c r="B42" s="74">
        <v>66</v>
      </c>
      <c r="C42" s="75" t="str">
        <f>VLOOKUP(B42,'Список общий'!$A$1:$F$115,2,0)</f>
        <v>Сидоренко Ульяна Алексеевна</v>
      </c>
      <c r="D42" s="51" t="str">
        <f>VLOOKUP(C42,'Список общий'!$B$2:$F$115,3,0)</f>
        <v>Краснодарский край</v>
      </c>
      <c r="E42" s="76" t="s">
        <v>154</v>
      </c>
      <c r="F42" s="77">
        <v>0</v>
      </c>
      <c r="G42" s="78">
        <f t="shared" si="5"/>
        <v>19.920000000000002</v>
      </c>
      <c r="H42" s="77">
        <f t="shared" si="7"/>
        <v>5</v>
      </c>
      <c r="I42" s="276"/>
    </row>
    <row r="43" spans="1:9" ht="14.5">
      <c r="A43" s="94">
        <f t="shared" si="4"/>
        <v>4</v>
      </c>
      <c r="B43" s="95">
        <v>26</v>
      </c>
      <c r="C43" s="96" t="str">
        <f>VLOOKUP(B43,'Список общий'!$A$1:$F$115,2,0)</f>
        <v>Загитова Анастасия Артуровна</v>
      </c>
      <c r="D43" s="58" t="str">
        <f>VLOOKUP(C43,'Список общий'!$B$2:$F$115,3,0)</f>
        <v>Республика Башкортостан</v>
      </c>
      <c r="E43" s="97" t="s">
        <v>155</v>
      </c>
      <c r="F43" s="98">
        <v>0</v>
      </c>
      <c r="G43" s="99">
        <f t="shared" si="5"/>
        <v>19.100000000000001</v>
      </c>
      <c r="H43" s="98">
        <f t="shared" si="7"/>
        <v>4</v>
      </c>
      <c r="I43" s="277"/>
    </row>
    <row r="44" spans="1:9" ht="14.5">
      <c r="A44" s="87">
        <f t="shared" si="4"/>
        <v>5</v>
      </c>
      <c r="B44" s="88">
        <v>5</v>
      </c>
      <c r="C44" s="89" t="str">
        <f>VLOOKUP(B44,'Список общий'!$A$1:$F$115,2,0)</f>
        <v>Апрохина Софья Михайловна</v>
      </c>
      <c r="D44" s="44" t="str">
        <f>VLOOKUP(C44,'Список общий'!$B$2:$F$115,3,0)</f>
        <v>Ярославская область</v>
      </c>
      <c r="E44" s="90" t="s">
        <v>156</v>
      </c>
      <c r="F44" s="91">
        <v>0</v>
      </c>
      <c r="G44" s="92">
        <f t="shared" si="5"/>
        <v>20.420000000000002</v>
      </c>
      <c r="H44" s="91">
        <f t="shared" ref="H44:H48" si="8">RANK(G44,$G$44:$G$48,1)</f>
        <v>5</v>
      </c>
      <c r="I44" s="279">
        <v>3</v>
      </c>
    </row>
    <row r="45" spans="1:9" ht="14.5">
      <c r="A45" s="93">
        <f t="shared" si="4"/>
        <v>1</v>
      </c>
      <c r="B45" s="74">
        <v>38</v>
      </c>
      <c r="C45" s="75" t="str">
        <f>VLOOKUP(B45,'Список общий'!$A$1:$F$115,2,0)</f>
        <v>Кочетова Алиса Максимовна</v>
      </c>
      <c r="D45" s="51" t="str">
        <f>VLOOKUP(C45,'Список общий'!$B$2:$F$115,3,0)</f>
        <v>Владимирская область</v>
      </c>
      <c r="E45" s="76" t="s">
        <v>157</v>
      </c>
      <c r="F45" s="77">
        <v>0</v>
      </c>
      <c r="G45" s="78">
        <f t="shared" si="5"/>
        <v>17.29</v>
      </c>
      <c r="H45" s="77">
        <f t="shared" si="8"/>
        <v>1</v>
      </c>
      <c r="I45" s="276"/>
    </row>
    <row r="46" spans="1:9" ht="14.5">
      <c r="A46" s="93">
        <f t="shared" si="4"/>
        <v>4</v>
      </c>
      <c r="B46" s="74">
        <v>58</v>
      </c>
      <c r="C46" s="75" t="str">
        <f>VLOOKUP(B46,'Список общий'!$A$1:$F$115,2,0)</f>
        <v>Полякова Ксения Сергеевна</v>
      </c>
      <c r="D46" s="51" t="str">
        <f>VLOOKUP(C46,'Список общий'!$B$2:$F$115,3,0)</f>
        <v>Владимирская область</v>
      </c>
      <c r="E46" s="76" t="s">
        <v>158</v>
      </c>
      <c r="F46" s="77">
        <v>0</v>
      </c>
      <c r="G46" s="78">
        <f t="shared" si="5"/>
        <v>19.420000000000002</v>
      </c>
      <c r="H46" s="77">
        <f t="shared" si="8"/>
        <v>4</v>
      </c>
      <c r="I46" s="276"/>
    </row>
    <row r="47" spans="1:9" ht="14.5">
      <c r="A47" s="93">
        <f t="shared" si="4"/>
        <v>2</v>
      </c>
      <c r="B47" s="74">
        <v>3</v>
      </c>
      <c r="C47" s="75" t="str">
        <f>VLOOKUP(B47,'Список общий'!$A$1:$F$115,2,0)</f>
        <v>Александрова Анна Дмитревна</v>
      </c>
      <c r="D47" s="51" t="str">
        <f>VLOOKUP(C47,'Список общий'!$B$2:$F$115,3,0)</f>
        <v xml:space="preserve">Владимирская область </v>
      </c>
      <c r="E47" s="76" t="s">
        <v>151</v>
      </c>
      <c r="F47" s="77">
        <v>0</v>
      </c>
      <c r="G47" s="78">
        <f t="shared" si="5"/>
        <v>18.170000000000002</v>
      </c>
      <c r="H47" s="77">
        <f t="shared" si="8"/>
        <v>2</v>
      </c>
      <c r="I47" s="276"/>
    </row>
    <row r="48" spans="1:9" ht="14.5">
      <c r="A48" s="94">
        <f t="shared" si="4"/>
        <v>3</v>
      </c>
      <c r="B48" s="95">
        <v>15</v>
      </c>
      <c r="C48" s="96" t="str">
        <f>VLOOKUP(B48,'Список общий'!$A$1:$F$115,2,0)</f>
        <v>Винник Варвара Александровна</v>
      </c>
      <c r="D48" s="58" t="str">
        <f>VLOOKUP(C48,'Список общий'!$B$2:$F$115,3,0)</f>
        <v>Ярославская область</v>
      </c>
      <c r="E48" s="97" t="s">
        <v>159</v>
      </c>
      <c r="F48" s="98">
        <v>0</v>
      </c>
      <c r="G48" s="99">
        <f t="shared" si="5"/>
        <v>18.54</v>
      </c>
      <c r="H48" s="98">
        <f t="shared" si="8"/>
        <v>3</v>
      </c>
      <c r="I48" s="277"/>
    </row>
    <row r="49" spans="1:9" ht="14.5">
      <c r="A49" s="80"/>
      <c r="B49" s="79"/>
      <c r="C49" s="79"/>
      <c r="D49" s="81"/>
      <c r="E49" s="79"/>
      <c r="F49" s="82"/>
      <c r="G49" s="79"/>
      <c r="H49" s="79"/>
      <c r="I49" s="79"/>
    </row>
    <row r="50" spans="1:9" ht="14.5">
      <c r="A50" s="83"/>
      <c r="B50" s="84"/>
      <c r="C50" s="84"/>
      <c r="D50" s="85"/>
      <c r="E50" s="84"/>
      <c r="F50" s="86"/>
      <c r="G50" s="84"/>
      <c r="H50" s="84"/>
      <c r="I50" s="84"/>
    </row>
    <row r="51" spans="1:9" ht="14.5">
      <c r="A51" s="258" t="s">
        <v>123</v>
      </c>
      <c r="B51" s="259"/>
      <c r="C51" s="259"/>
      <c r="D51" s="259"/>
      <c r="E51" s="259"/>
      <c r="F51" s="259"/>
      <c r="G51" s="259"/>
      <c r="H51" s="260"/>
      <c r="I51" s="27"/>
    </row>
    <row r="52" spans="1:9" ht="14.5">
      <c r="A52" s="261"/>
      <c r="B52" s="262"/>
      <c r="C52" s="262"/>
      <c r="D52" s="262"/>
      <c r="E52" s="262"/>
      <c r="F52" s="262"/>
      <c r="G52" s="262"/>
      <c r="H52" s="263"/>
      <c r="I52" s="27"/>
    </row>
    <row r="53" spans="1:9" ht="14.5">
      <c r="A53" s="264" t="s">
        <v>124</v>
      </c>
      <c r="B53" s="265"/>
      <c r="C53" s="266" t="s">
        <v>125</v>
      </c>
      <c r="D53" s="267"/>
      <c r="E53" s="267"/>
      <c r="F53" s="267"/>
      <c r="G53" s="267"/>
      <c r="H53" s="265"/>
      <c r="I53" s="27"/>
    </row>
    <row r="54" spans="1:9" ht="14.5">
      <c r="A54" s="28"/>
      <c r="B54" s="28"/>
      <c r="C54" s="28"/>
      <c r="D54" s="29"/>
      <c r="E54" s="30"/>
      <c r="F54" s="31"/>
      <c r="G54" s="30"/>
      <c r="H54" s="30"/>
      <c r="I54" s="27"/>
    </row>
    <row r="55" spans="1:9" ht="14.5">
      <c r="A55" s="268" t="s">
        <v>160</v>
      </c>
      <c r="B55" s="269"/>
      <c r="C55" s="269"/>
      <c r="D55" s="269"/>
      <c r="E55" s="269"/>
      <c r="F55" s="269"/>
      <c r="G55" s="269"/>
      <c r="H55" s="270"/>
      <c r="I55" s="271" t="s">
        <v>127</v>
      </c>
    </row>
    <row r="56" spans="1:9" ht="14.5">
      <c r="A56" s="32"/>
      <c r="B56" s="33" t="s">
        <v>1</v>
      </c>
      <c r="C56" s="34" t="s">
        <v>128</v>
      </c>
      <c r="D56" s="35" t="s">
        <v>129</v>
      </c>
      <c r="E56" s="274"/>
      <c r="F56" s="269"/>
      <c r="G56" s="269"/>
      <c r="H56" s="270"/>
      <c r="I56" s="272"/>
    </row>
    <row r="57" spans="1:9" ht="14.5">
      <c r="A57" s="36" t="s">
        <v>130</v>
      </c>
      <c r="B57" s="37"/>
      <c r="C57" s="38" t="s">
        <v>131</v>
      </c>
      <c r="D57" s="39"/>
      <c r="E57" s="40" t="s">
        <v>132</v>
      </c>
      <c r="F57" s="40" t="s">
        <v>133</v>
      </c>
      <c r="G57" s="40" t="s">
        <v>134</v>
      </c>
      <c r="H57" s="40" t="s">
        <v>135</v>
      </c>
      <c r="I57" s="273"/>
    </row>
    <row r="58" spans="1:9" ht="14.5">
      <c r="A58" s="87">
        <f t="shared" ref="A58:A69" si="9">H58</f>
        <v>4</v>
      </c>
      <c r="B58" s="88">
        <v>42</v>
      </c>
      <c r="C58" s="89" t="str">
        <f>VLOOKUP(B58,'Список общий'!$A$1:$F$115,2,0)</f>
        <v xml:space="preserve">Лаврищев Степан Александрович </v>
      </c>
      <c r="D58" s="44" t="str">
        <f>VLOOKUP(C58,'Список общий'!$B$2:$F$115,3,0)</f>
        <v>Ярославская область</v>
      </c>
      <c r="E58" s="90" t="s">
        <v>161</v>
      </c>
      <c r="F58" s="91">
        <v>0</v>
      </c>
      <c r="G58" s="92">
        <f t="shared" ref="G58:G69" si="10">IF((F58&gt;1), 9999,MID(E58,1,1)*60+MID(E58,3,2)+MID(E58,6,3)/1000)</f>
        <v>19.670000000000002</v>
      </c>
      <c r="H58" s="91">
        <f t="shared" ref="H58:H63" si="11">RANK(G58,$G$58:$G$63,1)</f>
        <v>4</v>
      </c>
      <c r="I58" s="279">
        <v>1</v>
      </c>
    </row>
    <row r="59" spans="1:9" ht="14.5">
      <c r="A59" s="93">
        <f t="shared" si="9"/>
        <v>3</v>
      </c>
      <c r="B59" s="74">
        <v>69</v>
      </c>
      <c r="C59" s="75" t="str">
        <f>VLOOKUP(B59,'Список общий'!$A$1:$F$115,2,0)</f>
        <v>Смирнов Давид Владимирович</v>
      </c>
      <c r="D59" s="51" t="str">
        <f>VLOOKUP(C59,'Список общий'!$B$2:$F$115,3,0)</f>
        <v>Ярославская область</v>
      </c>
      <c r="E59" s="76" t="s">
        <v>155</v>
      </c>
      <c r="F59" s="77">
        <v>0</v>
      </c>
      <c r="G59" s="78">
        <f t="shared" si="10"/>
        <v>19.100000000000001</v>
      </c>
      <c r="H59" s="77">
        <f t="shared" si="11"/>
        <v>3</v>
      </c>
      <c r="I59" s="276"/>
    </row>
    <row r="60" spans="1:9" ht="14.5">
      <c r="A60" s="93">
        <f t="shared" si="9"/>
        <v>2</v>
      </c>
      <c r="B60" s="74">
        <v>23</v>
      </c>
      <c r="C60" s="75" t="str">
        <f>VLOOKUP(B60,'Список общий'!$A$1:$F$115,2,0)</f>
        <v>Епифанов Ярослав Михайлович</v>
      </c>
      <c r="D60" s="51" t="str">
        <f>VLOOKUP(C60,'Список общий'!$B$2:$F$115,3,0)</f>
        <v>Ярославская область</v>
      </c>
      <c r="E60" s="76" t="s">
        <v>162</v>
      </c>
      <c r="F60" s="77">
        <v>0</v>
      </c>
      <c r="G60" s="78">
        <f t="shared" si="10"/>
        <v>17.79</v>
      </c>
      <c r="H60" s="77">
        <f t="shared" si="11"/>
        <v>2</v>
      </c>
      <c r="I60" s="276"/>
    </row>
    <row r="61" spans="1:9" ht="14.5">
      <c r="A61" s="93">
        <f t="shared" si="9"/>
        <v>1</v>
      </c>
      <c r="B61" s="74">
        <v>61</v>
      </c>
      <c r="C61" s="75" t="str">
        <f>VLOOKUP(B61,'Список общий'!$A$1:$F$115,2,0)</f>
        <v>Раптев Егор Евгеньевич</v>
      </c>
      <c r="D61" s="51" t="str">
        <f>VLOOKUP(C61,'Список общий'!$B$2:$F$115,3,0)</f>
        <v>Владимирская область</v>
      </c>
      <c r="E61" s="76" t="s">
        <v>163</v>
      </c>
      <c r="F61" s="77">
        <v>0</v>
      </c>
      <c r="G61" s="78">
        <f t="shared" si="10"/>
        <v>17.48</v>
      </c>
      <c r="H61" s="77">
        <f t="shared" si="11"/>
        <v>1</v>
      </c>
      <c r="I61" s="276"/>
    </row>
    <row r="62" spans="1:9" ht="14.5">
      <c r="A62" s="100">
        <f t="shared" si="9"/>
        <v>5</v>
      </c>
      <c r="B62" s="101">
        <v>16</v>
      </c>
      <c r="C62" s="102" t="str">
        <f>VLOOKUP(B62,'Список общий'!$A$1:$F$115,2,0)</f>
        <v>Волков Максим Михайлович</v>
      </c>
      <c r="D62" s="103" t="str">
        <f>VLOOKUP(C62,'Список общий'!$B$2:$F$115,3,0)</f>
        <v xml:space="preserve">Владимирская область </v>
      </c>
      <c r="E62" s="104" t="s">
        <v>164</v>
      </c>
      <c r="F62" s="105">
        <v>0</v>
      </c>
      <c r="G62" s="106">
        <f t="shared" si="10"/>
        <v>639.99900000000002</v>
      </c>
      <c r="H62" s="107">
        <f t="shared" si="11"/>
        <v>5</v>
      </c>
      <c r="I62" s="276"/>
    </row>
    <row r="63" spans="1:9" ht="14.5">
      <c r="A63" s="108">
        <f t="shared" si="9"/>
        <v>5</v>
      </c>
      <c r="B63" s="109">
        <v>34</v>
      </c>
      <c r="C63" s="110" t="str">
        <f>VLOOKUP(B63,'Список общий'!$A$1:$F$115,2,0)</f>
        <v>Козлов Евгений Павлович</v>
      </c>
      <c r="D63" s="111" t="str">
        <f>VLOOKUP(C63,'Список общий'!$B$2:$F$115,3,0)</f>
        <v>Пензенская облась</v>
      </c>
      <c r="E63" s="104" t="s">
        <v>164</v>
      </c>
      <c r="F63" s="112">
        <v>0</v>
      </c>
      <c r="G63" s="113">
        <f t="shared" si="10"/>
        <v>639.99900000000002</v>
      </c>
      <c r="H63" s="112">
        <f t="shared" si="11"/>
        <v>5</v>
      </c>
      <c r="I63" s="277"/>
    </row>
    <row r="64" spans="1:9" ht="14.5">
      <c r="A64" s="87">
        <f t="shared" si="9"/>
        <v>2</v>
      </c>
      <c r="B64" s="88">
        <v>80</v>
      </c>
      <c r="C64" s="89" t="str">
        <f>VLOOKUP(B64,'Список общий'!$A$1:$F$115,2,0)</f>
        <v>Хромов Богдан Егорович</v>
      </c>
      <c r="D64" s="44" t="str">
        <f>VLOOKUP(C64,'Список общий'!$B$2:$F$115,3,0)</f>
        <v>Пензенская облась</v>
      </c>
      <c r="E64" s="90" t="s">
        <v>159</v>
      </c>
      <c r="F64" s="91">
        <v>0</v>
      </c>
      <c r="G64" s="92">
        <f t="shared" si="10"/>
        <v>18.54</v>
      </c>
      <c r="H64" s="91">
        <f t="shared" ref="H64:H69" si="12">RANK(G64,$G$64:$G$69,1)</f>
        <v>2</v>
      </c>
      <c r="I64" s="279">
        <v>2</v>
      </c>
    </row>
    <row r="65" spans="1:9" ht="14.5">
      <c r="A65" s="93">
        <f t="shared" si="9"/>
        <v>3</v>
      </c>
      <c r="B65" s="74">
        <v>87</v>
      </c>
      <c r="C65" s="75" t="str">
        <f>VLOOKUP(B65,'Список общий'!$A$1:$F$115,2,0)</f>
        <v xml:space="preserve">Шориков Ярослав Викторович </v>
      </c>
      <c r="D65" s="51" t="str">
        <f>VLOOKUP(C65,'Список общий'!$B$2:$F$115,3,0)</f>
        <v xml:space="preserve">Ярославская область </v>
      </c>
      <c r="E65" s="76" t="s">
        <v>165</v>
      </c>
      <c r="F65" s="77">
        <v>0</v>
      </c>
      <c r="G65" s="78">
        <f t="shared" si="10"/>
        <v>18.920000000000002</v>
      </c>
      <c r="H65" s="77">
        <f t="shared" si="12"/>
        <v>3</v>
      </c>
      <c r="I65" s="276"/>
    </row>
    <row r="66" spans="1:9" ht="14.5">
      <c r="A66" s="93">
        <f t="shared" si="9"/>
        <v>4</v>
      </c>
      <c r="B66" s="74">
        <v>65</v>
      </c>
      <c r="C66" s="75" t="str">
        <f>VLOOKUP(B66,'Список общий'!$A$1:$F$115,2,0)</f>
        <v>Сахаров Никита Сергеевич</v>
      </c>
      <c r="D66" s="51" t="str">
        <f>VLOOKUP(C66,'Список общий'!$B$2:$F$115,3,0)</f>
        <v>Ивановская область</v>
      </c>
      <c r="E66" s="76" t="s">
        <v>156</v>
      </c>
      <c r="F66" s="77">
        <v>0</v>
      </c>
      <c r="G66" s="78">
        <f t="shared" si="10"/>
        <v>20.420000000000002</v>
      </c>
      <c r="H66" s="77">
        <f t="shared" si="12"/>
        <v>4</v>
      </c>
      <c r="I66" s="276"/>
    </row>
    <row r="67" spans="1:9" ht="14.5">
      <c r="A67" s="93">
        <f t="shared" si="9"/>
        <v>1</v>
      </c>
      <c r="B67" s="74">
        <v>76</v>
      </c>
      <c r="C67" s="75" t="str">
        <f>VLOOKUP(B67,'Список общий'!$A$1:$F$115,2,0)</f>
        <v>Федотов Кирилл Дмитриевич</v>
      </c>
      <c r="D67" s="51" t="str">
        <f>VLOOKUP(C67,'Список общий'!$B$2:$F$115,3,0)</f>
        <v xml:space="preserve">Владимирская область </v>
      </c>
      <c r="E67" s="76" t="s">
        <v>166</v>
      </c>
      <c r="F67" s="77">
        <v>0</v>
      </c>
      <c r="G67" s="78">
        <f t="shared" si="10"/>
        <v>18.04</v>
      </c>
      <c r="H67" s="77">
        <f t="shared" si="12"/>
        <v>1</v>
      </c>
      <c r="I67" s="276"/>
    </row>
    <row r="68" spans="1:9" ht="14.5">
      <c r="A68" s="114">
        <f t="shared" si="9"/>
        <v>5</v>
      </c>
      <c r="B68" s="115">
        <v>36</v>
      </c>
      <c r="C68" s="116" t="str">
        <f>VLOOKUP(B68,'Список общий'!$A$1:$F$115,2,0)</f>
        <v>Коньков Илья Сергеевич</v>
      </c>
      <c r="D68" s="117" t="str">
        <f>VLOOKUP(C68,'Список общий'!$B$2:$F$115,3,0)</f>
        <v>Краснодарский край</v>
      </c>
      <c r="E68" s="118" t="s">
        <v>164</v>
      </c>
      <c r="F68" s="119">
        <v>0</v>
      </c>
      <c r="G68" s="120">
        <f t="shared" si="10"/>
        <v>639.99900000000002</v>
      </c>
      <c r="H68" s="107">
        <f t="shared" si="12"/>
        <v>5</v>
      </c>
      <c r="I68" s="276"/>
    </row>
    <row r="69" spans="1:9" ht="14.5">
      <c r="A69" s="108">
        <f t="shared" si="9"/>
        <v>5</v>
      </c>
      <c r="B69" s="109">
        <v>57</v>
      </c>
      <c r="C69" s="110" t="str">
        <f>VLOOKUP(B69,'Список общий'!$A$1:$F$115,2,0)</f>
        <v xml:space="preserve">Платун Феликс Дмитриевич </v>
      </c>
      <c r="D69" s="111" t="str">
        <f>VLOOKUP(C69,'Список общий'!$B$2:$F$115,3,0)</f>
        <v>Ярославская область</v>
      </c>
      <c r="E69" s="121" t="s">
        <v>164</v>
      </c>
      <c r="F69" s="112">
        <v>0</v>
      </c>
      <c r="G69" s="113">
        <f t="shared" si="10"/>
        <v>639.99900000000002</v>
      </c>
      <c r="H69" s="122">
        <f t="shared" si="12"/>
        <v>5</v>
      </c>
      <c r="I69" s="277"/>
    </row>
    <row r="70" spans="1:9" ht="14.5" hidden="1">
      <c r="A70" s="66"/>
      <c r="B70" s="67"/>
      <c r="C70" s="68"/>
      <c r="D70" s="69"/>
      <c r="E70" s="70"/>
      <c r="F70" s="71"/>
      <c r="G70" s="72"/>
      <c r="H70" s="71"/>
      <c r="I70" s="123"/>
    </row>
    <row r="71" spans="1:9" ht="14.5" hidden="1">
      <c r="A71" s="73"/>
      <c r="B71" s="74"/>
      <c r="C71" s="75"/>
      <c r="D71" s="51"/>
      <c r="E71" s="76"/>
      <c r="F71" s="77"/>
      <c r="G71" s="78"/>
      <c r="H71" s="77"/>
      <c r="I71" s="123"/>
    </row>
    <row r="72" spans="1:9" ht="14.5" hidden="1">
      <c r="A72" s="73"/>
      <c r="B72" s="74"/>
      <c r="C72" s="75"/>
      <c r="D72" s="51"/>
      <c r="E72" s="76"/>
      <c r="F72" s="77"/>
      <c r="G72" s="78"/>
      <c r="H72" s="77"/>
      <c r="I72" s="123"/>
    </row>
    <row r="73" spans="1:9" ht="14.5" hidden="1">
      <c r="A73" s="73"/>
      <c r="B73" s="74"/>
      <c r="C73" s="75"/>
      <c r="D73" s="51"/>
      <c r="E73" s="76"/>
      <c r="F73" s="77"/>
      <c r="G73" s="78"/>
      <c r="H73" s="77"/>
      <c r="I73" s="123"/>
    </row>
    <row r="74" spans="1:9" ht="14.5">
      <c r="A74" s="80"/>
      <c r="B74" s="79"/>
      <c r="C74" s="79"/>
      <c r="D74" s="81"/>
      <c r="E74" s="79"/>
      <c r="F74" s="82"/>
      <c r="G74" s="79"/>
      <c r="H74" s="79"/>
      <c r="I74" s="79"/>
    </row>
    <row r="75" spans="1:9" ht="14.5">
      <c r="A75" s="83"/>
      <c r="B75" s="84"/>
      <c r="C75" s="84"/>
      <c r="D75" s="85"/>
      <c r="E75" s="84"/>
      <c r="F75" s="86"/>
      <c r="G75" s="84"/>
      <c r="H75" s="84"/>
      <c r="I75" s="84"/>
    </row>
    <row r="76" spans="1:9" ht="14.5">
      <c r="A76" s="258" t="s">
        <v>123</v>
      </c>
      <c r="B76" s="259"/>
      <c r="C76" s="259"/>
      <c r="D76" s="259"/>
      <c r="E76" s="259"/>
      <c r="F76" s="259"/>
      <c r="G76" s="259"/>
      <c r="H76" s="260"/>
      <c r="I76" s="27"/>
    </row>
    <row r="77" spans="1:9" ht="14.5">
      <c r="A77" s="261"/>
      <c r="B77" s="262"/>
      <c r="C77" s="262"/>
      <c r="D77" s="262"/>
      <c r="E77" s="262"/>
      <c r="F77" s="262"/>
      <c r="G77" s="262"/>
      <c r="H77" s="263"/>
      <c r="I77" s="27"/>
    </row>
    <row r="78" spans="1:9" ht="14.5">
      <c r="A78" s="264" t="s">
        <v>124</v>
      </c>
      <c r="B78" s="265"/>
      <c r="C78" s="266" t="s">
        <v>125</v>
      </c>
      <c r="D78" s="267"/>
      <c r="E78" s="267"/>
      <c r="F78" s="267"/>
      <c r="G78" s="267"/>
      <c r="H78" s="265"/>
      <c r="I78" s="27"/>
    </row>
    <row r="79" spans="1:9" ht="14.5">
      <c r="A79" s="28"/>
      <c r="B79" s="28"/>
      <c r="C79" s="28"/>
      <c r="D79" s="29"/>
      <c r="E79" s="30"/>
      <c r="F79" s="31"/>
      <c r="G79" s="30"/>
      <c r="H79" s="30"/>
      <c r="I79" s="27"/>
    </row>
    <row r="80" spans="1:9" ht="14.5">
      <c r="A80" s="268" t="s">
        <v>167</v>
      </c>
      <c r="B80" s="269"/>
      <c r="C80" s="269"/>
      <c r="D80" s="269"/>
      <c r="E80" s="269"/>
      <c r="F80" s="269"/>
      <c r="G80" s="269"/>
      <c r="H80" s="270"/>
      <c r="I80" s="271" t="s">
        <v>127</v>
      </c>
    </row>
    <row r="81" spans="1:9" ht="14.5">
      <c r="A81" s="32"/>
      <c r="B81" s="33" t="s">
        <v>1</v>
      </c>
      <c r="C81" s="34" t="s">
        <v>128</v>
      </c>
      <c r="D81" s="35" t="s">
        <v>129</v>
      </c>
      <c r="E81" s="274"/>
      <c r="F81" s="269"/>
      <c r="G81" s="269"/>
      <c r="H81" s="270"/>
      <c r="I81" s="272"/>
    </row>
    <row r="82" spans="1:9" ht="14.5">
      <c r="A82" s="36" t="s">
        <v>130</v>
      </c>
      <c r="B82" s="37"/>
      <c r="C82" s="38" t="s">
        <v>131</v>
      </c>
      <c r="D82" s="39"/>
      <c r="E82" s="40" t="s">
        <v>132</v>
      </c>
      <c r="F82" s="40" t="s">
        <v>133</v>
      </c>
      <c r="G82" s="40" t="s">
        <v>134</v>
      </c>
      <c r="H82" s="40" t="s">
        <v>135</v>
      </c>
      <c r="I82" s="273"/>
    </row>
    <row r="83" spans="1:9" ht="14.5">
      <c r="A83" s="87">
        <f t="shared" ref="A83:A94" si="13">H83</f>
        <v>1</v>
      </c>
      <c r="B83" s="88">
        <v>21</v>
      </c>
      <c r="C83" s="89" t="str">
        <f>VLOOKUP(B83,'Список общий'!$A$1:$F$115,2,0)</f>
        <v xml:space="preserve">Дудина Ульяна Владимировна </v>
      </c>
      <c r="D83" s="44" t="str">
        <f>VLOOKUP(C83,'Список общий'!$B$2:$F$115,3,0)</f>
        <v xml:space="preserve">Санкт-Петербург </v>
      </c>
      <c r="E83" s="90" t="s">
        <v>168</v>
      </c>
      <c r="F83" s="91">
        <v>0</v>
      </c>
      <c r="G83" s="92">
        <f t="shared" ref="G83:G94" si="14">IF((F83&gt;1), 9999,MID(E83,1,1)*60+MID(E83,3,2)+MID(E83,6,3)/1000)</f>
        <v>16.96</v>
      </c>
      <c r="H83" s="91">
        <f t="shared" ref="H83:H88" si="15">RANK(G83,$G$83:$G$88,1)</f>
        <v>1</v>
      </c>
      <c r="I83" s="279">
        <v>1</v>
      </c>
    </row>
    <row r="84" spans="1:9" ht="14.5">
      <c r="A84" s="93">
        <f t="shared" si="13"/>
        <v>3</v>
      </c>
      <c r="B84" s="74">
        <v>77</v>
      </c>
      <c r="C84" s="75" t="str">
        <f>VLOOKUP(B84,'Список общий'!$A$1:$F$115,2,0)</f>
        <v>Филиппова Аглая Никитична</v>
      </c>
      <c r="D84" s="51" t="str">
        <f>VLOOKUP(C84,'Список общий'!$B$2:$F$115,3,0)</f>
        <v>Санкт-Петербург</v>
      </c>
      <c r="E84" s="76" t="s">
        <v>169</v>
      </c>
      <c r="F84" s="77">
        <v>0</v>
      </c>
      <c r="G84" s="78">
        <f t="shared" si="14"/>
        <v>17.71</v>
      </c>
      <c r="H84" s="77">
        <f t="shared" si="15"/>
        <v>3</v>
      </c>
      <c r="I84" s="276"/>
    </row>
    <row r="85" spans="1:9" ht="14.5">
      <c r="A85" s="93">
        <f t="shared" si="13"/>
        <v>2</v>
      </c>
      <c r="B85" s="74">
        <v>2</v>
      </c>
      <c r="C85" s="75" t="str">
        <f>VLOOKUP(B85,'Список общий'!$A$1:$F$115,2,0)</f>
        <v xml:space="preserve">Абрамова Виктория Михайловна </v>
      </c>
      <c r="D85" s="51" t="str">
        <f>VLOOKUP(C85,'Список общий'!$B$2:$F$115,3,0)</f>
        <v>Ярославская область</v>
      </c>
      <c r="E85" s="76" t="s">
        <v>170</v>
      </c>
      <c r="F85" s="77">
        <v>0</v>
      </c>
      <c r="G85" s="78">
        <f t="shared" si="14"/>
        <v>17.34</v>
      </c>
      <c r="H85" s="77">
        <f t="shared" si="15"/>
        <v>2</v>
      </c>
      <c r="I85" s="276"/>
    </row>
    <row r="86" spans="1:9" ht="14.5">
      <c r="A86" s="93">
        <f t="shared" si="13"/>
        <v>4</v>
      </c>
      <c r="B86" s="74">
        <v>22</v>
      </c>
      <c r="C86" s="75" t="str">
        <f>VLOOKUP(B86,'Список общий'!$A$1:$F$115,2,0)</f>
        <v>Егорова Вера Дмитриевна</v>
      </c>
      <c r="D86" s="51" t="str">
        <f>VLOOKUP(C86,'Список общий'!$B$2:$F$115,3,0)</f>
        <v xml:space="preserve">Владимирская область </v>
      </c>
      <c r="E86" s="76" t="s">
        <v>171</v>
      </c>
      <c r="F86" s="77">
        <v>0</v>
      </c>
      <c r="G86" s="78">
        <f t="shared" si="14"/>
        <v>18.649999999999999</v>
      </c>
      <c r="H86" s="77">
        <f t="shared" si="15"/>
        <v>4</v>
      </c>
      <c r="I86" s="276"/>
    </row>
    <row r="87" spans="1:9" ht="14.5">
      <c r="A87" s="93">
        <f t="shared" si="13"/>
        <v>5</v>
      </c>
      <c r="B87" s="74">
        <v>12</v>
      </c>
      <c r="C87" s="75" t="str">
        <f>VLOOKUP(B87,'Список общий'!$A$1:$F$115,2,0)</f>
        <v xml:space="preserve">Васильченко Екатерина Вячеславовна </v>
      </c>
      <c r="D87" s="51" t="str">
        <f>VLOOKUP(C87,'Список общий'!$B$2:$F$115,3,0)</f>
        <v>Пензенская облась</v>
      </c>
      <c r="E87" s="76" t="s">
        <v>172</v>
      </c>
      <c r="F87" s="77">
        <v>0</v>
      </c>
      <c r="G87" s="78">
        <f t="shared" si="14"/>
        <v>18.96</v>
      </c>
      <c r="H87" s="77">
        <f t="shared" si="15"/>
        <v>5</v>
      </c>
      <c r="I87" s="276"/>
    </row>
    <row r="88" spans="1:9" ht="14.5">
      <c r="A88" s="108">
        <f t="shared" si="13"/>
        <v>6</v>
      </c>
      <c r="B88" s="109">
        <v>35</v>
      </c>
      <c r="C88" s="110" t="str">
        <f>VLOOKUP(B88,'Список общий'!$A$1:$F$115,2,0)</f>
        <v>Комиссарова Мария Кирилловна</v>
      </c>
      <c r="D88" s="111" t="str">
        <f>VLOOKUP(C88,'Список общий'!$B$2:$F$115,3,0)</f>
        <v>Владимирская область</v>
      </c>
      <c r="E88" s="121" t="s">
        <v>164</v>
      </c>
      <c r="F88" s="112">
        <v>0</v>
      </c>
      <c r="G88" s="113">
        <f t="shared" si="14"/>
        <v>639.99900000000002</v>
      </c>
      <c r="H88" s="112">
        <f t="shared" si="15"/>
        <v>6</v>
      </c>
      <c r="I88" s="277"/>
    </row>
    <row r="89" spans="1:9" ht="14.5">
      <c r="A89" s="87">
        <f t="shared" si="13"/>
        <v>2</v>
      </c>
      <c r="B89" s="88">
        <v>64</v>
      </c>
      <c r="C89" s="89" t="str">
        <f>VLOOKUP(B89,'Список общий'!$A$1:$F$115,2,0)</f>
        <v>Сарбеева Кира Андреевна</v>
      </c>
      <c r="D89" s="44" t="str">
        <f>VLOOKUP(C89,'Список общий'!$B$2:$F$115,3,0)</f>
        <v>Ивановская область</v>
      </c>
      <c r="E89" s="90" t="s">
        <v>173</v>
      </c>
      <c r="F89" s="91">
        <v>0</v>
      </c>
      <c r="G89" s="92">
        <f t="shared" si="14"/>
        <v>18.850000000000001</v>
      </c>
      <c r="H89" s="91">
        <f t="shared" ref="H89:H94" si="16">RANK(G89,$G$89:$G$94,1)</f>
        <v>2</v>
      </c>
      <c r="I89" s="279">
        <v>2</v>
      </c>
    </row>
    <row r="90" spans="1:9" ht="14.5">
      <c r="A90" s="93">
        <f t="shared" si="13"/>
        <v>4</v>
      </c>
      <c r="B90" s="74">
        <v>25</v>
      </c>
      <c r="C90" s="75" t="str">
        <f>VLOOKUP(B90,'Список общий'!$A$1:$F$115,2,0)</f>
        <v>Жукотанская Алёна</v>
      </c>
      <c r="D90" s="51" t="str">
        <f>VLOOKUP(C90,'Список общий'!$B$2:$F$115,3,0)</f>
        <v>Санкт-Петербург</v>
      </c>
      <c r="E90" s="76" t="s">
        <v>174</v>
      </c>
      <c r="F90" s="77">
        <v>0</v>
      </c>
      <c r="G90" s="78">
        <f t="shared" si="14"/>
        <v>20.100000000000001</v>
      </c>
      <c r="H90" s="77">
        <f t="shared" si="16"/>
        <v>4</v>
      </c>
      <c r="I90" s="276"/>
    </row>
    <row r="91" spans="1:9" ht="14.5">
      <c r="A91" s="93">
        <f t="shared" si="13"/>
        <v>3</v>
      </c>
      <c r="B91" s="74">
        <v>13</v>
      </c>
      <c r="C91" s="75" t="str">
        <f>VLOOKUP(B91,'Список общий'!$A$1:$F$115,2,0)</f>
        <v>Васина Ева Александровна</v>
      </c>
      <c r="D91" s="51" t="str">
        <f>VLOOKUP(C91,'Список общий'!$B$2:$F$115,3,0)</f>
        <v>Владимирская область</v>
      </c>
      <c r="E91" s="76" t="s">
        <v>138</v>
      </c>
      <c r="F91" s="77">
        <v>0</v>
      </c>
      <c r="G91" s="78">
        <f t="shared" si="14"/>
        <v>19.48</v>
      </c>
      <c r="H91" s="77">
        <f t="shared" si="16"/>
        <v>3</v>
      </c>
      <c r="I91" s="276"/>
    </row>
    <row r="92" spans="1:9" ht="14.5">
      <c r="A92" s="93">
        <f t="shared" si="13"/>
        <v>5</v>
      </c>
      <c r="B92" s="74">
        <v>41</v>
      </c>
      <c r="C92" s="75" t="str">
        <f>VLOOKUP(B92,'Список общий'!$A$1:$F$115,2,0)</f>
        <v>Кукушкина Екатерина Дмитриевна</v>
      </c>
      <c r="D92" s="51" t="str">
        <f>VLOOKUP(C92,'Список общий'!$B$2:$F$115,3,0)</f>
        <v>Самарская область</v>
      </c>
      <c r="E92" s="76" t="s">
        <v>156</v>
      </c>
      <c r="F92" s="77">
        <v>0</v>
      </c>
      <c r="G92" s="78">
        <f t="shared" si="14"/>
        <v>20.420000000000002</v>
      </c>
      <c r="H92" s="77">
        <f t="shared" si="16"/>
        <v>5</v>
      </c>
      <c r="I92" s="276"/>
    </row>
    <row r="93" spans="1:9" ht="14.5">
      <c r="A93" s="93">
        <f t="shared" si="13"/>
        <v>1</v>
      </c>
      <c r="B93" s="74">
        <v>81</v>
      </c>
      <c r="C93" s="75" t="str">
        <f>VLOOKUP(B93,'Список общий'!$A$1:$F$115,2,0)</f>
        <v>Хулап Мария Владимировна</v>
      </c>
      <c r="D93" s="51" t="str">
        <f>VLOOKUP(C93,'Список общий'!$B$2:$F$115,3,0)</f>
        <v>Санкт-Петербург</v>
      </c>
      <c r="E93" s="76" t="s">
        <v>175</v>
      </c>
      <c r="F93" s="77">
        <v>0</v>
      </c>
      <c r="G93" s="78">
        <f t="shared" si="14"/>
        <v>17.98</v>
      </c>
      <c r="H93" s="77">
        <f t="shared" si="16"/>
        <v>1</v>
      </c>
      <c r="I93" s="276"/>
    </row>
    <row r="94" spans="1:9" ht="14.5">
      <c r="A94" s="108">
        <f t="shared" si="13"/>
        <v>6</v>
      </c>
      <c r="B94" s="109">
        <v>56</v>
      </c>
      <c r="C94" s="110" t="str">
        <f>VLOOKUP(B94,'Список общий'!$A$1:$F$115,2,0)</f>
        <v>Перевощикова Ярослава Александровна</v>
      </c>
      <c r="D94" s="111" t="str">
        <f>VLOOKUP(C94,'Список общий'!$B$2:$F$115,3,0)</f>
        <v>Санкт-Петербург</v>
      </c>
      <c r="E94" s="121" t="s">
        <v>164</v>
      </c>
      <c r="F94" s="112">
        <v>0</v>
      </c>
      <c r="G94" s="113">
        <f t="shared" si="14"/>
        <v>639.99900000000002</v>
      </c>
      <c r="H94" s="112">
        <f t="shared" si="16"/>
        <v>6</v>
      </c>
      <c r="I94" s="277"/>
    </row>
    <row r="95" spans="1:9" ht="14.5" hidden="1">
      <c r="A95" s="66"/>
      <c r="B95" s="67"/>
      <c r="C95" s="68"/>
      <c r="D95" s="69"/>
      <c r="E95" s="70"/>
      <c r="F95" s="71"/>
      <c r="G95" s="72"/>
      <c r="H95" s="71"/>
      <c r="I95" s="123"/>
    </row>
    <row r="96" spans="1:9" ht="14.5" hidden="1">
      <c r="A96" s="73"/>
      <c r="B96" s="74"/>
      <c r="C96" s="75"/>
      <c r="D96" s="51"/>
      <c r="E96" s="76"/>
      <c r="F96" s="77"/>
      <c r="G96" s="78"/>
      <c r="H96" s="77"/>
      <c r="I96" s="123"/>
    </row>
    <row r="97" spans="1:9" ht="14.5" hidden="1">
      <c r="A97" s="73"/>
      <c r="B97" s="74"/>
      <c r="C97" s="75"/>
      <c r="D97" s="51"/>
      <c r="E97" s="76"/>
      <c r="F97" s="77"/>
      <c r="G97" s="78"/>
      <c r="H97" s="77"/>
      <c r="I97" s="123"/>
    </row>
    <row r="98" spans="1:9" ht="14.5" hidden="1">
      <c r="A98" s="73"/>
      <c r="B98" s="74"/>
      <c r="C98" s="75"/>
      <c r="D98" s="51"/>
      <c r="E98" s="76"/>
      <c r="F98" s="77"/>
      <c r="G98" s="78"/>
      <c r="H98" s="77"/>
      <c r="I98" s="123"/>
    </row>
    <row r="99" spans="1:9" ht="14.5">
      <c r="A99" s="80"/>
      <c r="B99" s="79"/>
      <c r="C99" s="79"/>
      <c r="D99" s="81"/>
      <c r="E99" s="79"/>
      <c r="F99" s="82"/>
      <c r="G99" s="79"/>
      <c r="H99" s="79"/>
      <c r="I99" s="79"/>
    </row>
    <row r="100" spans="1:9" ht="14.5">
      <c r="A100" s="83"/>
      <c r="B100" s="84"/>
      <c r="C100" s="84"/>
      <c r="D100" s="85"/>
      <c r="E100" s="84"/>
      <c r="F100" s="86"/>
      <c r="G100" s="84"/>
      <c r="H100" s="84"/>
      <c r="I100" s="84"/>
    </row>
    <row r="101" spans="1:9" ht="14.5">
      <c r="A101" s="258" t="s">
        <v>123</v>
      </c>
      <c r="B101" s="259"/>
      <c r="C101" s="259"/>
      <c r="D101" s="259"/>
      <c r="E101" s="259"/>
      <c r="F101" s="259"/>
      <c r="G101" s="259"/>
      <c r="H101" s="260"/>
      <c r="I101" s="27"/>
    </row>
    <row r="102" spans="1:9" ht="14.5">
      <c r="A102" s="261"/>
      <c r="B102" s="262"/>
      <c r="C102" s="262"/>
      <c r="D102" s="262"/>
      <c r="E102" s="262"/>
      <c r="F102" s="262"/>
      <c r="G102" s="262"/>
      <c r="H102" s="263"/>
      <c r="I102" s="27"/>
    </row>
    <row r="103" spans="1:9" ht="14.5">
      <c r="A103" s="264" t="s">
        <v>124</v>
      </c>
      <c r="B103" s="265"/>
      <c r="C103" s="266" t="s">
        <v>125</v>
      </c>
      <c r="D103" s="267"/>
      <c r="E103" s="267"/>
      <c r="F103" s="267"/>
      <c r="G103" s="267"/>
      <c r="H103" s="265"/>
      <c r="I103" s="27"/>
    </row>
    <row r="104" spans="1:9" ht="14.5">
      <c r="A104" s="28"/>
      <c r="B104" s="28"/>
      <c r="C104" s="28"/>
      <c r="D104" s="29"/>
      <c r="E104" s="30"/>
      <c r="F104" s="31"/>
      <c r="G104" s="30"/>
      <c r="H104" s="30"/>
      <c r="I104" s="27"/>
    </row>
    <row r="105" spans="1:9" ht="14.5">
      <c r="A105" s="268" t="s">
        <v>176</v>
      </c>
      <c r="B105" s="269"/>
      <c r="C105" s="269"/>
      <c r="D105" s="269"/>
      <c r="E105" s="269"/>
      <c r="F105" s="269"/>
      <c r="G105" s="269"/>
      <c r="H105" s="270"/>
      <c r="I105" s="271" t="s">
        <v>127</v>
      </c>
    </row>
    <row r="106" spans="1:9" ht="14.5">
      <c r="A106" s="32"/>
      <c r="B106" s="33" t="s">
        <v>1</v>
      </c>
      <c r="C106" s="34" t="s">
        <v>128</v>
      </c>
      <c r="D106" s="35" t="s">
        <v>129</v>
      </c>
      <c r="E106" s="274"/>
      <c r="F106" s="269"/>
      <c r="G106" s="269"/>
      <c r="H106" s="270"/>
      <c r="I106" s="272"/>
    </row>
    <row r="107" spans="1:9" ht="14.5">
      <c r="A107" s="36" t="s">
        <v>130</v>
      </c>
      <c r="B107" s="37"/>
      <c r="C107" s="38" t="s">
        <v>131</v>
      </c>
      <c r="D107" s="39"/>
      <c r="E107" s="40" t="s">
        <v>132</v>
      </c>
      <c r="F107" s="40" t="s">
        <v>133</v>
      </c>
      <c r="G107" s="40" t="s">
        <v>134</v>
      </c>
      <c r="H107" s="40" t="s">
        <v>135</v>
      </c>
      <c r="I107" s="273"/>
    </row>
    <row r="108" spans="1:9" ht="14.5">
      <c r="A108" s="87">
        <f t="shared" ref="A108:A117" si="17">H108</f>
        <v>3</v>
      </c>
      <c r="B108" s="88">
        <v>24</v>
      </c>
      <c r="C108" s="89" t="str">
        <f>VLOOKUP(B108,'Список общий'!$A$1:$F$115,2,0)</f>
        <v xml:space="preserve">Ефимов Дмитрий Вячеславович </v>
      </c>
      <c r="D108" s="44" t="str">
        <f>VLOOKUP(C108,'Список общий'!$B$2:$F$115,3,0)</f>
        <v xml:space="preserve">Санкт-Петербург </v>
      </c>
      <c r="E108" s="90" t="s">
        <v>147</v>
      </c>
      <c r="F108" s="91">
        <v>0</v>
      </c>
      <c r="G108" s="92">
        <f t="shared" ref="G108:G117" si="18">IF((F108&gt;1), 9999,MID(E108,1,1)*60+MID(E108,3,2)+MID(E108,6,3)/1000)</f>
        <v>17.23</v>
      </c>
      <c r="H108" s="91">
        <f t="shared" ref="H108:H112" si="19">RANK(G108,$G$108:$G$112,1)</f>
        <v>3</v>
      </c>
      <c r="I108" s="279">
        <v>1</v>
      </c>
    </row>
    <row r="109" spans="1:9" ht="14.5">
      <c r="A109" s="93">
        <f t="shared" si="17"/>
        <v>1</v>
      </c>
      <c r="B109" s="74">
        <v>52</v>
      </c>
      <c r="C109" s="75" t="str">
        <f>VLOOKUP(B109,'Список общий'!$A$1:$F$115,2,0)</f>
        <v>Муранов Владислав Алексеевич</v>
      </c>
      <c r="D109" s="51" t="str">
        <f>VLOOKUP(C109,'Список общий'!$B$2:$F$115,3,0)</f>
        <v>Самарская область</v>
      </c>
      <c r="E109" s="76" t="s">
        <v>177</v>
      </c>
      <c r="F109" s="77">
        <v>0</v>
      </c>
      <c r="G109" s="78">
        <f t="shared" si="18"/>
        <v>16.420000000000002</v>
      </c>
      <c r="H109" s="77">
        <f t="shared" si="19"/>
        <v>1</v>
      </c>
      <c r="I109" s="276"/>
    </row>
    <row r="110" spans="1:9" ht="14.5">
      <c r="A110" s="93">
        <f t="shared" si="17"/>
        <v>4</v>
      </c>
      <c r="B110" s="74">
        <v>68</v>
      </c>
      <c r="C110" s="75" t="str">
        <f>VLOOKUP(B110,'Список общий'!$A$1:$F$115,2,0)</f>
        <v xml:space="preserve">Ситников Владимир Павлович </v>
      </c>
      <c r="D110" s="51" t="str">
        <f>VLOOKUP(C110,'Список общий'!$B$2:$F$115,3,0)</f>
        <v xml:space="preserve">Санкт-Петербург </v>
      </c>
      <c r="E110" s="76" t="s">
        <v>163</v>
      </c>
      <c r="F110" s="77">
        <v>0</v>
      </c>
      <c r="G110" s="78">
        <f t="shared" si="18"/>
        <v>17.48</v>
      </c>
      <c r="H110" s="77">
        <f t="shared" si="19"/>
        <v>4</v>
      </c>
      <c r="I110" s="276"/>
    </row>
    <row r="111" spans="1:9" ht="14.5">
      <c r="A111" s="93">
        <f t="shared" si="17"/>
        <v>2</v>
      </c>
      <c r="B111" s="74">
        <v>55</v>
      </c>
      <c r="C111" s="75" t="str">
        <f>VLOOKUP(B111,'Список общий'!$A$1:$F$115,2,0)</f>
        <v>Низамов Тимур Минасхатович</v>
      </c>
      <c r="D111" s="51" t="str">
        <f>VLOOKUP(C111,'Список общий'!$B$2:$F$115,3,0)</f>
        <v>Республика Башкортостан</v>
      </c>
      <c r="E111" s="76" t="s">
        <v>178</v>
      </c>
      <c r="F111" s="77">
        <v>0</v>
      </c>
      <c r="G111" s="78">
        <f t="shared" si="18"/>
        <v>16.920000000000002</v>
      </c>
      <c r="H111" s="77">
        <f t="shared" si="19"/>
        <v>2</v>
      </c>
      <c r="I111" s="276"/>
    </row>
    <row r="112" spans="1:9" ht="14.5">
      <c r="A112" s="94">
        <f t="shared" si="17"/>
        <v>5</v>
      </c>
      <c r="B112" s="95"/>
      <c r="C112" s="96"/>
      <c r="D112" s="58"/>
      <c r="E112" s="97" t="s">
        <v>164</v>
      </c>
      <c r="F112" s="98">
        <v>0</v>
      </c>
      <c r="G112" s="99">
        <f t="shared" si="18"/>
        <v>639.99900000000002</v>
      </c>
      <c r="H112" s="98">
        <f t="shared" si="19"/>
        <v>5</v>
      </c>
      <c r="I112" s="277"/>
    </row>
    <row r="113" spans="1:9" ht="14.5">
      <c r="A113" s="87">
        <f t="shared" si="17"/>
        <v>2</v>
      </c>
      <c r="B113" s="88">
        <v>70</v>
      </c>
      <c r="C113" s="89" t="str">
        <f>VLOOKUP(B113,'Список общий'!$A$1:$F$115,2,0)</f>
        <v>Сухенко Илья Анатольевич</v>
      </c>
      <c r="D113" s="44" t="str">
        <f>VLOOKUP(C113,'Список общий'!$B$2:$F$115,3,0)</f>
        <v xml:space="preserve">Владимирская область </v>
      </c>
      <c r="E113" s="90" t="s">
        <v>179</v>
      </c>
      <c r="F113" s="91">
        <v>0</v>
      </c>
      <c r="G113" s="92">
        <f t="shared" si="18"/>
        <v>15.65</v>
      </c>
      <c r="H113" s="91">
        <f t="shared" ref="H113:H117" si="20">RANK(G113,$G$113:$G$117,1)</f>
        <v>2</v>
      </c>
      <c r="I113" s="279">
        <v>2</v>
      </c>
    </row>
    <row r="114" spans="1:9" ht="14.5">
      <c r="A114" s="93">
        <f t="shared" si="17"/>
        <v>1</v>
      </c>
      <c r="B114" s="74">
        <v>73</v>
      </c>
      <c r="C114" s="75" t="str">
        <f>VLOOKUP(B114,'Список общий'!$A$1:$F$115,2,0)</f>
        <v>Траскин Александр Вадимович</v>
      </c>
      <c r="D114" s="51" t="str">
        <f>VLOOKUP(C114,'Список общий'!$B$2:$F$115,3,0)</f>
        <v xml:space="preserve">Санкт-Петербург </v>
      </c>
      <c r="E114" s="76" t="s">
        <v>180</v>
      </c>
      <c r="F114" s="77">
        <v>0</v>
      </c>
      <c r="G114" s="78">
        <f t="shared" si="18"/>
        <v>15.49</v>
      </c>
      <c r="H114" s="77">
        <f t="shared" si="20"/>
        <v>1</v>
      </c>
      <c r="I114" s="276"/>
    </row>
    <row r="115" spans="1:9" ht="14.5">
      <c r="A115" s="93">
        <f t="shared" si="17"/>
        <v>3</v>
      </c>
      <c r="B115" s="74">
        <v>86</v>
      </c>
      <c r="C115" s="75" t="str">
        <f>VLOOKUP(B115,'Список общий'!$A$1:$F$115,2,0)</f>
        <v xml:space="preserve">Широбоков Денис Васильевич </v>
      </c>
      <c r="D115" s="51" t="str">
        <f>VLOOKUP(C115,'Список общий'!$B$2:$F$115,3,0)</f>
        <v xml:space="preserve">Владимирская область </v>
      </c>
      <c r="E115" s="76" t="s">
        <v>181</v>
      </c>
      <c r="F115" s="77">
        <v>0</v>
      </c>
      <c r="G115" s="78">
        <f t="shared" si="18"/>
        <v>16.739999999999998</v>
      </c>
      <c r="H115" s="77">
        <f t="shared" si="20"/>
        <v>3</v>
      </c>
      <c r="I115" s="276"/>
    </row>
    <row r="116" spans="1:9" ht="14.5">
      <c r="A116" s="93">
        <f t="shared" si="17"/>
        <v>4</v>
      </c>
      <c r="B116" s="74">
        <v>9</v>
      </c>
      <c r="C116" s="75" t="str">
        <f>VLOOKUP(B116,'Список общий'!$A$1:$F$115,2,0)</f>
        <v>Беспалов Сергей Михайлович</v>
      </c>
      <c r="D116" s="51" t="str">
        <f>VLOOKUP(C116,'Список общий'!$B$2:$F$115,3,0)</f>
        <v xml:space="preserve">Владимирская область </v>
      </c>
      <c r="E116" s="76" t="s">
        <v>182</v>
      </c>
      <c r="F116" s="77">
        <v>0</v>
      </c>
      <c r="G116" s="78">
        <f t="shared" si="18"/>
        <v>17.170000000000002</v>
      </c>
      <c r="H116" s="77">
        <f t="shared" si="20"/>
        <v>4</v>
      </c>
      <c r="I116" s="276"/>
    </row>
    <row r="117" spans="1:9" ht="14.5">
      <c r="A117" s="108">
        <f t="shared" si="17"/>
        <v>5</v>
      </c>
      <c r="B117" s="109">
        <v>51</v>
      </c>
      <c r="C117" s="110" t="str">
        <f>VLOOKUP(B117,'Список общий'!$A$1:$F$115,2,0)</f>
        <v>Мосолов Антон Андреевич</v>
      </c>
      <c r="D117" s="111" t="str">
        <f>VLOOKUP(C117,'Список общий'!$B$2:$F$115,3,0)</f>
        <v>Санкт-Петербург</v>
      </c>
      <c r="E117" s="121" t="s">
        <v>164</v>
      </c>
      <c r="F117" s="112">
        <v>0</v>
      </c>
      <c r="G117" s="113">
        <f t="shared" si="18"/>
        <v>639.99900000000002</v>
      </c>
      <c r="H117" s="112">
        <f t="shared" si="20"/>
        <v>5</v>
      </c>
      <c r="I117" s="277"/>
    </row>
    <row r="118" spans="1:9" ht="14.5">
      <c r="A118" s="66"/>
      <c r="B118" s="67"/>
      <c r="C118" s="68"/>
      <c r="D118" s="69"/>
      <c r="E118" s="70"/>
      <c r="F118" s="71"/>
      <c r="G118" s="72"/>
      <c r="H118" s="124"/>
      <c r="I118" s="125"/>
    </row>
    <row r="119" spans="1:9" ht="14.5">
      <c r="A119" s="268" t="s">
        <v>183</v>
      </c>
      <c r="B119" s="269"/>
      <c r="C119" s="269"/>
      <c r="D119" s="269"/>
      <c r="E119" s="269"/>
      <c r="F119" s="269"/>
      <c r="G119" s="269"/>
      <c r="H119" s="270"/>
      <c r="I119" s="280"/>
    </row>
    <row r="120" spans="1:9" ht="14.5">
      <c r="A120" s="32"/>
      <c r="B120" s="33" t="s">
        <v>1</v>
      </c>
      <c r="C120" s="34" t="s">
        <v>128</v>
      </c>
      <c r="D120" s="35" t="s">
        <v>129</v>
      </c>
      <c r="E120" s="274"/>
      <c r="F120" s="269"/>
      <c r="G120" s="269"/>
      <c r="H120" s="270"/>
      <c r="I120" s="281"/>
    </row>
    <row r="121" spans="1:9" ht="14.5">
      <c r="A121" s="36" t="s">
        <v>130</v>
      </c>
      <c r="B121" s="37"/>
      <c r="C121" s="38" t="s">
        <v>131</v>
      </c>
      <c r="D121" s="39"/>
      <c r="E121" s="40" t="s">
        <v>132</v>
      </c>
      <c r="F121" s="40" t="s">
        <v>133</v>
      </c>
      <c r="G121" s="40" t="s">
        <v>134</v>
      </c>
      <c r="H121" s="40" t="s">
        <v>135</v>
      </c>
      <c r="I121" s="281"/>
    </row>
    <row r="122" spans="1:9" ht="14.5">
      <c r="A122" s="87">
        <f>H122</f>
        <v>1</v>
      </c>
      <c r="B122" s="88">
        <v>18</v>
      </c>
      <c r="C122" s="89" t="str">
        <f>VLOOKUP(B122,'Список общий'!$A$1:$F$115,2,0)</f>
        <v>Головастиков Владимир Юрьевич</v>
      </c>
      <c r="D122" s="44" t="str">
        <f>VLOOKUP(C122,'Список общий'!$B$2:$F$115,3,0)</f>
        <v>Республика Башкортостан</v>
      </c>
      <c r="E122" s="90" t="s">
        <v>166</v>
      </c>
      <c r="F122" s="91">
        <v>0</v>
      </c>
      <c r="G122" s="92">
        <f>IF((F122&gt;1), 9999,MID(E122,1,1)*60+MID(E122,3,2)+MID(E122,6,3)/1000)</f>
        <v>18.04</v>
      </c>
      <c r="H122" s="91">
        <v>1</v>
      </c>
      <c r="I122" s="281"/>
    </row>
    <row r="123" spans="1:9" ht="14.5">
      <c r="A123" s="73"/>
      <c r="B123" s="74"/>
      <c r="C123" s="75"/>
      <c r="D123" s="51"/>
      <c r="E123" s="76"/>
      <c r="F123" s="77"/>
      <c r="G123" s="78"/>
      <c r="H123" s="77"/>
      <c r="I123" s="281"/>
    </row>
    <row r="124" spans="1:9" ht="14.5">
      <c r="A124" s="80"/>
      <c r="B124" s="79"/>
      <c r="C124" s="79"/>
      <c r="D124" s="81"/>
      <c r="E124" s="79"/>
      <c r="F124" s="82"/>
      <c r="G124" s="79"/>
      <c r="H124" s="79"/>
      <c r="I124" s="79"/>
    </row>
    <row r="125" spans="1:9" ht="14.5">
      <c r="A125" s="83"/>
      <c r="B125" s="84"/>
      <c r="C125" s="84"/>
      <c r="D125" s="85"/>
      <c r="E125" s="84"/>
      <c r="F125" s="86"/>
      <c r="G125" s="84"/>
      <c r="H125" s="84"/>
      <c r="I125" s="84"/>
    </row>
  </sheetData>
  <mergeCells count="44">
    <mergeCell ref="A80:H80"/>
    <mergeCell ref="E81:H81"/>
    <mergeCell ref="I58:I63"/>
    <mergeCell ref="I64:I69"/>
    <mergeCell ref="A76:H77"/>
    <mergeCell ref="A78:B78"/>
    <mergeCell ref="C78:H78"/>
    <mergeCell ref="I113:I117"/>
    <mergeCell ref="I119:I123"/>
    <mergeCell ref="A101:H102"/>
    <mergeCell ref="A103:B103"/>
    <mergeCell ref="C103:H103"/>
    <mergeCell ref="A105:H105"/>
    <mergeCell ref="E106:H106"/>
    <mergeCell ref="A119:H119"/>
    <mergeCell ref="E120:H120"/>
    <mergeCell ref="I80:I82"/>
    <mergeCell ref="I83:I88"/>
    <mergeCell ref="I89:I94"/>
    <mergeCell ref="I105:I107"/>
    <mergeCell ref="I108:I112"/>
    <mergeCell ref="A30:H30"/>
    <mergeCell ref="I30:I32"/>
    <mergeCell ref="E31:H31"/>
    <mergeCell ref="A55:H55"/>
    <mergeCell ref="E56:H56"/>
    <mergeCell ref="I33:I38"/>
    <mergeCell ref="I39:I43"/>
    <mergeCell ref="I44:I48"/>
    <mergeCell ref="A51:H52"/>
    <mergeCell ref="A53:B53"/>
    <mergeCell ref="C53:H53"/>
    <mergeCell ref="I55:I57"/>
    <mergeCell ref="I8:I11"/>
    <mergeCell ref="I12:I16"/>
    <mergeCell ref="A26:H27"/>
    <mergeCell ref="A28:B28"/>
    <mergeCell ref="C28:H28"/>
    <mergeCell ref="A1:H2"/>
    <mergeCell ref="A3:B3"/>
    <mergeCell ref="C3:H3"/>
    <mergeCell ref="A5:H5"/>
    <mergeCell ref="I5:I7"/>
    <mergeCell ref="E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L300"/>
  <sheetViews>
    <sheetView topLeftCell="A270" workbookViewId="0">
      <selection activeCell="K297" sqref="K297"/>
    </sheetView>
  </sheetViews>
  <sheetFormatPr defaultColWidth="14.453125" defaultRowHeight="15" customHeight="1"/>
  <cols>
    <col min="1" max="2" width="7.26953125" customWidth="1"/>
    <col min="3" max="3" width="35.81640625" customWidth="1"/>
    <col min="4" max="4" width="28.7265625" customWidth="1"/>
    <col min="6" max="6" width="7.26953125" customWidth="1"/>
    <col min="8" max="8" width="7.26953125" customWidth="1"/>
    <col min="10" max="10" width="7.26953125" customWidth="1"/>
    <col min="11" max="11" width="57.26953125" customWidth="1"/>
  </cols>
  <sheetData>
    <row r="1" spans="1:12" ht="14.5">
      <c r="A1" s="282" t="s">
        <v>123</v>
      </c>
      <c r="B1" s="259"/>
      <c r="C1" s="259"/>
      <c r="D1" s="259"/>
      <c r="E1" s="259"/>
      <c r="F1" s="259"/>
      <c r="G1" s="259"/>
      <c r="H1" s="260"/>
      <c r="I1" s="126"/>
      <c r="J1" s="126"/>
      <c r="K1" s="126"/>
      <c r="L1" s="81"/>
    </row>
    <row r="2" spans="1:12" ht="14.5">
      <c r="A2" s="261"/>
      <c r="B2" s="262"/>
      <c r="C2" s="262"/>
      <c r="D2" s="262"/>
      <c r="E2" s="262"/>
      <c r="F2" s="262"/>
      <c r="G2" s="262"/>
      <c r="H2" s="263"/>
      <c r="I2" s="126"/>
      <c r="J2" s="126"/>
      <c r="K2" s="126"/>
      <c r="L2" s="81"/>
    </row>
    <row r="3" spans="1:12" ht="14.5">
      <c r="A3" s="283" t="s">
        <v>124</v>
      </c>
      <c r="B3" s="265"/>
      <c r="C3" s="284" t="s">
        <v>125</v>
      </c>
      <c r="D3" s="267"/>
      <c r="E3" s="267"/>
      <c r="F3" s="267"/>
      <c r="G3" s="267"/>
      <c r="H3" s="265"/>
      <c r="I3" s="126"/>
      <c r="J3" s="127" t="s">
        <v>184</v>
      </c>
      <c r="K3" s="29" t="s">
        <v>185</v>
      </c>
      <c r="L3" s="81"/>
    </row>
    <row r="4" spans="1:12" ht="14.5">
      <c r="A4" s="128"/>
      <c r="B4" s="128"/>
      <c r="C4" s="128"/>
      <c r="D4" s="29"/>
      <c r="E4" s="29"/>
      <c r="F4" s="29"/>
      <c r="G4" s="29"/>
      <c r="H4" s="29"/>
      <c r="I4" s="126"/>
      <c r="J4" s="29"/>
      <c r="K4" s="29"/>
      <c r="L4" s="81"/>
    </row>
    <row r="5" spans="1:12" ht="14.5">
      <c r="A5" s="285" t="s">
        <v>186</v>
      </c>
      <c r="B5" s="269"/>
      <c r="C5" s="269"/>
      <c r="D5" s="269"/>
      <c r="E5" s="269"/>
      <c r="F5" s="269"/>
      <c r="G5" s="269"/>
      <c r="H5" s="270"/>
      <c r="I5" s="126"/>
      <c r="J5" s="286" t="str">
        <f>UPPER(A1)</f>
        <v>«SUZDAL CUP»</v>
      </c>
      <c r="K5" s="287"/>
      <c r="L5" s="81"/>
    </row>
    <row r="6" spans="1:12" ht="14.5">
      <c r="A6" s="129"/>
      <c r="B6" s="130" t="s">
        <v>1</v>
      </c>
      <c r="C6" s="131" t="s">
        <v>128</v>
      </c>
      <c r="D6" s="35" t="s">
        <v>129</v>
      </c>
      <c r="E6" s="290" t="s">
        <v>187</v>
      </c>
      <c r="F6" s="269"/>
      <c r="G6" s="269"/>
      <c r="H6" s="270"/>
      <c r="I6" s="126"/>
      <c r="J6" s="288"/>
      <c r="K6" s="289"/>
      <c r="L6" s="81"/>
    </row>
    <row r="7" spans="1:12" ht="14.5">
      <c r="A7" s="132" t="s">
        <v>130</v>
      </c>
      <c r="B7" s="133"/>
      <c r="C7" s="131" t="s">
        <v>131</v>
      </c>
      <c r="D7" s="133"/>
      <c r="E7" s="35" t="s">
        <v>132</v>
      </c>
      <c r="F7" s="35" t="s">
        <v>133</v>
      </c>
      <c r="G7" s="35" t="s">
        <v>134</v>
      </c>
      <c r="H7" s="35" t="s">
        <v>135</v>
      </c>
      <c r="I7" s="126"/>
      <c r="J7" s="291" t="str">
        <f>CONCATENATE("ИТОГОВОЕ МЕСТО ",UPPER(A5))</f>
        <v>ИТОГОВОЕ МЕСТО ДЕВОЧКИ - 5-7 ЛЕТ (2019-2017 Г.Р.) – «ГОНКА ПО КРУГУ (1 КРУГ)»</v>
      </c>
      <c r="K7" s="270"/>
      <c r="L7" s="81"/>
    </row>
    <row r="8" spans="1:12" ht="14.5">
      <c r="A8" s="134">
        <f t="shared" ref="A8:A11" si="0">H8</f>
        <v>3</v>
      </c>
      <c r="B8" s="62">
        <f>VLOOKUP(C8,'Список общий'!$B$2:$F$115,2,0)</f>
        <v>10</v>
      </c>
      <c r="C8" s="63" t="s">
        <v>27</v>
      </c>
      <c r="D8" s="51" t="str">
        <f>VLOOKUP(C8,'Список общий'!$B$2:$F$115,3,0)</f>
        <v xml:space="preserve">Владимирская область </v>
      </c>
      <c r="E8" s="52" t="s">
        <v>188</v>
      </c>
      <c r="F8" s="135">
        <v>0</v>
      </c>
      <c r="G8" s="54">
        <f t="shared" ref="G8:G11" si="1">IF((F8&gt;1), 9999,MID(E8,1,1)*60+MID(E8,3,2)+MID(E8,6,3)/1000)</f>
        <v>27.9</v>
      </c>
      <c r="H8" s="53">
        <f t="shared" ref="H8:H11" si="2">RANK(G8,$G$8:$G$11,1)</f>
        <v>3</v>
      </c>
      <c r="I8" s="126"/>
      <c r="J8" s="136">
        <v>1</v>
      </c>
      <c r="K8" s="63" t="str">
        <f t="shared" ref="K8:K11" si="3">VLOOKUP(J8,$A$8:$H$11,3,)</f>
        <v>Майбах Дарина Алексеевна</v>
      </c>
      <c r="L8" s="81"/>
    </row>
    <row r="9" spans="1:12" ht="14.5">
      <c r="A9" s="134">
        <f t="shared" si="0"/>
        <v>4</v>
      </c>
      <c r="B9" s="62">
        <f>VLOOKUP(C9,'Список общий'!$B$2:$F$115,2,0)</f>
        <v>39</v>
      </c>
      <c r="C9" s="63" t="s">
        <v>63</v>
      </c>
      <c r="D9" s="51" t="str">
        <f>VLOOKUP(C9,'Список общий'!$B$2:$F$115,3,0)</f>
        <v xml:space="preserve">Владимирская область </v>
      </c>
      <c r="E9" s="52" t="s">
        <v>189</v>
      </c>
      <c r="F9" s="135">
        <v>0</v>
      </c>
      <c r="G9" s="54">
        <f t="shared" si="1"/>
        <v>30.66</v>
      </c>
      <c r="H9" s="53">
        <f t="shared" si="2"/>
        <v>4</v>
      </c>
      <c r="I9" s="126"/>
      <c r="J9" s="136">
        <v>2</v>
      </c>
      <c r="K9" s="63" t="str">
        <f t="shared" si="3"/>
        <v>Филиппова Маргарита Максимовна</v>
      </c>
      <c r="L9" s="81"/>
    </row>
    <row r="10" spans="1:12" ht="14.5">
      <c r="A10" s="134">
        <f t="shared" si="0"/>
        <v>1</v>
      </c>
      <c r="B10" s="62">
        <f>VLOOKUP(C10,'Список общий'!$B$2:$F$115,2,0)</f>
        <v>47</v>
      </c>
      <c r="C10" s="63" t="s">
        <v>72</v>
      </c>
      <c r="D10" s="51" t="str">
        <f>VLOOKUP(C10,'Список общий'!$B$2:$F$115,3,0)</f>
        <v xml:space="preserve">Владимирская область </v>
      </c>
      <c r="E10" s="52" t="s">
        <v>190</v>
      </c>
      <c r="F10" s="135">
        <v>0</v>
      </c>
      <c r="G10" s="54">
        <f t="shared" si="1"/>
        <v>26.98</v>
      </c>
      <c r="H10" s="53">
        <f t="shared" si="2"/>
        <v>1</v>
      </c>
      <c r="I10" s="126"/>
      <c r="J10" s="136">
        <v>3</v>
      </c>
      <c r="K10" s="63" t="str">
        <f t="shared" si="3"/>
        <v>Бессонова Софья Вячеславовна</v>
      </c>
      <c r="L10" s="81"/>
    </row>
    <row r="11" spans="1:12" ht="14.5">
      <c r="A11" s="134">
        <f t="shared" si="0"/>
        <v>2</v>
      </c>
      <c r="B11" s="62">
        <f>VLOOKUP(C11,'Список общий'!$B$2:$F$115,2,0)</f>
        <v>78</v>
      </c>
      <c r="C11" s="63" t="s">
        <v>104</v>
      </c>
      <c r="D11" s="51" t="str">
        <f>VLOOKUP(C11,'Список общий'!$B$2:$F$115,3,0)</f>
        <v xml:space="preserve">Владимирская область </v>
      </c>
      <c r="E11" s="52" t="s">
        <v>191</v>
      </c>
      <c r="F11" s="135">
        <v>0</v>
      </c>
      <c r="G11" s="54">
        <f t="shared" si="1"/>
        <v>27.32</v>
      </c>
      <c r="H11" s="53">
        <f t="shared" si="2"/>
        <v>2</v>
      </c>
      <c r="I11" s="126"/>
      <c r="J11" s="136">
        <v>4</v>
      </c>
      <c r="K11" s="63" t="str">
        <f t="shared" si="3"/>
        <v xml:space="preserve">Кузнецова София Максимовна </v>
      </c>
      <c r="L11" s="81"/>
    </row>
    <row r="12" spans="1:12" ht="14.5" hidden="1">
      <c r="A12" s="134"/>
      <c r="B12" s="62"/>
      <c r="C12" s="63"/>
      <c r="D12" s="51"/>
      <c r="E12" s="52"/>
      <c r="F12" s="135"/>
      <c r="G12" s="54"/>
      <c r="H12" s="53"/>
      <c r="I12" s="126"/>
      <c r="J12" s="136"/>
      <c r="K12" s="63"/>
      <c r="L12" s="81"/>
    </row>
    <row r="13" spans="1:12" ht="14.5" hidden="1">
      <c r="A13" s="134"/>
      <c r="B13" s="62"/>
      <c r="C13" s="63"/>
      <c r="D13" s="51"/>
      <c r="E13" s="52"/>
      <c r="F13" s="135"/>
      <c r="G13" s="54"/>
      <c r="H13" s="53"/>
      <c r="I13" s="126"/>
      <c r="J13" s="136"/>
      <c r="K13" s="63"/>
      <c r="L13" s="81"/>
    </row>
    <row r="14" spans="1:12" ht="14.5" hidden="1">
      <c r="A14" s="134"/>
      <c r="B14" s="62"/>
      <c r="C14" s="63"/>
      <c r="D14" s="51"/>
      <c r="E14" s="52"/>
      <c r="F14" s="135"/>
      <c r="G14" s="54"/>
      <c r="H14" s="53"/>
      <c r="I14" s="126"/>
      <c r="J14" s="136"/>
      <c r="K14" s="63"/>
      <c r="L14" s="81"/>
    </row>
    <row r="15" spans="1:12" ht="14.5" hidden="1">
      <c r="A15" s="134"/>
      <c r="B15" s="62"/>
      <c r="C15" s="63"/>
      <c r="D15" s="51"/>
      <c r="E15" s="52"/>
      <c r="F15" s="135"/>
      <c r="G15" s="54"/>
      <c r="H15" s="53"/>
      <c r="I15" s="126"/>
      <c r="J15" s="136"/>
      <c r="K15" s="63"/>
      <c r="L15" s="81"/>
    </row>
    <row r="16" spans="1:12" ht="14.5" hidden="1">
      <c r="A16" s="134"/>
      <c r="B16" s="62"/>
      <c r="C16" s="63"/>
      <c r="D16" s="51"/>
      <c r="E16" s="52"/>
      <c r="F16" s="135"/>
      <c r="G16" s="54"/>
      <c r="H16" s="53"/>
      <c r="I16" s="126"/>
      <c r="J16" s="136"/>
      <c r="K16" s="63"/>
      <c r="L16" s="81"/>
    </row>
    <row r="17" spans="1:12" ht="14.5" hidden="1">
      <c r="A17" s="134"/>
      <c r="B17" s="62"/>
      <c r="C17" s="63"/>
      <c r="D17" s="51"/>
      <c r="E17" s="52"/>
      <c r="F17" s="135"/>
      <c r="G17" s="54"/>
      <c r="H17" s="53"/>
      <c r="I17" s="126"/>
      <c r="J17" s="136"/>
      <c r="K17" s="63"/>
      <c r="L17" s="81"/>
    </row>
    <row r="18" spans="1:12" ht="14.5" hidden="1">
      <c r="A18" s="134"/>
      <c r="B18" s="62"/>
      <c r="C18" s="63"/>
      <c r="D18" s="51"/>
      <c r="E18" s="52"/>
      <c r="F18" s="135"/>
      <c r="G18" s="54"/>
      <c r="H18" s="53"/>
      <c r="I18" s="126"/>
      <c r="J18" s="136"/>
      <c r="K18" s="63"/>
      <c r="L18" s="81"/>
    </row>
    <row r="19" spans="1:12" ht="14.5" hidden="1">
      <c r="A19" s="134"/>
      <c r="B19" s="62"/>
      <c r="C19" s="63"/>
      <c r="D19" s="51"/>
      <c r="E19" s="52"/>
      <c r="F19" s="135"/>
      <c r="G19" s="54"/>
      <c r="H19" s="53"/>
      <c r="I19" s="126"/>
      <c r="J19" s="136"/>
      <c r="K19" s="63"/>
      <c r="L19" s="81"/>
    </row>
    <row r="20" spans="1:12" ht="14.5" hidden="1">
      <c r="A20" s="134"/>
      <c r="B20" s="62"/>
      <c r="C20" s="63"/>
      <c r="D20" s="51"/>
      <c r="E20" s="52"/>
      <c r="F20" s="135"/>
      <c r="G20" s="54"/>
      <c r="H20" s="53"/>
      <c r="I20" s="126"/>
      <c r="J20" s="136"/>
      <c r="K20" s="63"/>
      <c r="L20" s="81"/>
    </row>
    <row r="21" spans="1:12" ht="14.5" hidden="1">
      <c r="A21" s="134"/>
      <c r="B21" s="62"/>
      <c r="C21" s="63"/>
      <c r="D21" s="51"/>
      <c r="E21" s="52"/>
      <c r="F21" s="135"/>
      <c r="G21" s="54"/>
      <c r="H21" s="53"/>
      <c r="I21" s="126"/>
      <c r="J21" s="136"/>
      <c r="K21" s="63"/>
      <c r="L21" s="81"/>
    </row>
    <row r="22" spans="1:12" ht="14.5" hidden="1">
      <c r="A22" s="134"/>
      <c r="B22" s="62"/>
      <c r="C22" s="63"/>
      <c r="D22" s="51"/>
      <c r="E22" s="52"/>
      <c r="F22" s="135"/>
      <c r="G22" s="54"/>
      <c r="H22" s="53"/>
      <c r="I22" s="126"/>
      <c r="J22" s="136"/>
      <c r="K22" s="63"/>
      <c r="L22" s="81"/>
    </row>
    <row r="23" spans="1:12" ht="14.5" hidden="1">
      <c r="A23" s="134"/>
      <c r="B23" s="62"/>
      <c r="C23" s="63"/>
      <c r="D23" s="51"/>
      <c r="E23" s="52"/>
      <c r="F23" s="135"/>
      <c r="G23" s="54"/>
      <c r="H23" s="53"/>
      <c r="I23" s="81"/>
      <c r="J23" s="136"/>
      <c r="K23" s="63"/>
      <c r="L23" s="81"/>
    </row>
    <row r="24" spans="1:12" ht="14.5">
      <c r="A24" s="137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ht="14.5">
      <c r="A25" s="138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1"/>
    </row>
    <row r="26" spans="1:12" ht="14.5">
      <c r="A26" s="282" t="s">
        <v>123</v>
      </c>
      <c r="B26" s="259"/>
      <c r="C26" s="259"/>
      <c r="D26" s="259"/>
      <c r="E26" s="259"/>
      <c r="F26" s="259"/>
      <c r="G26" s="259"/>
      <c r="H26" s="260"/>
      <c r="I26" s="126"/>
      <c r="J26" s="126"/>
      <c r="K26" s="126"/>
      <c r="L26" s="81"/>
    </row>
    <row r="27" spans="1:12" ht="14.5">
      <c r="A27" s="261"/>
      <c r="B27" s="262"/>
      <c r="C27" s="262"/>
      <c r="D27" s="262"/>
      <c r="E27" s="262"/>
      <c r="F27" s="262"/>
      <c r="G27" s="262"/>
      <c r="H27" s="263"/>
      <c r="I27" s="126"/>
      <c r="J27" s="126"/>
      <c r="K27" s="126"/>
      <c r="L27" s="81"/>
    </row>
    <row r="28" spans="1:12" ht="14.5">
      <c r="A28" s="283" t="s">
        <v>124</v>
      </c>
      <c r="B28" s="265"/>
      <c r="C28" s="284" t="s">
        <v>125</v>
      </c>
      <c r="D28" s="267"/>
      <c r="E28" s="267"/>
      <c r="F28" s="267"/>
      <c r="G28" s="267"/>
      <c r="H28" s="265"/>
      <c r="I28" s="126"/>
      <c r="J28" s="127" t="s">
        <v>184</v>
      </c>
      <c r="K28" s="29" t="s">
        <v>185</v>
      </c>
      <c r="L28" s="81"/>
    </row>
    <row r="29" spans="1:12" ht="14.5">
      <c r="A29" s="128"/>
      <c r="B29" s="128"/>
      <c r="C29" s="128"/>
      <c r="D29" s="29"/>
      <c r="E29" s="29"/>
      <c r="F29" s="29"/>
      <c r="G29" s="29"/>
      <c r="H29" s="29"/>
      <c r="I29" s="126"/>
      <c r="J29" s="29"/>
      <c r="K29" s="29"/>
      <c r="L29" s="81"/>
    </row>
    <row r="30" spans="1:12" ht="14.5">
      <c r="A30" s="303" t="s">
        <v>192</v>
      </c>
      <c r="B30" s="269"/>
      <c r="C30" s="269"/>
      <c r="D30" s="269"/>
      <c r="E30" s="269"/>
      <c r="F30" s="269"/>
      <c r="G30" s="269"/>
      <c r="H30" s="270"/>
      <c r="I30" s="126"/>
      <c r="J30" s="286" t="str">
        <f>UPPER(A26)</f>
        <v>«SUZDAL CUP»</v>
      </c>
      <c r="K30" s="287"/>
      <c r="L30" s="81"/>
    </row>
    <row r="31" spans="1:12" ht="14.5">
      <c r="A31" s="129"/>
      <c r="B31" s="130" t="s">
        <v>1</v>
      </c>
      <c r="C31" s="131" t="s">
        <v>128</v>
      </c>
      <c r="D31" s="35" t="s">
        <v>129</v>
      </c>
      <c r="E31" s="290" t="s">
        <v>187</v>
      </c>
      <c r="F31" s="269"/>
      <c r="G31" s="269"/>
      <c r="H31" s="270"/>
      <c r="I31" s="126"/>
      <c r="J31" s="288"/>
      <c r="K31" s="289"/>
      <c r="L31" s="81"/>
    </row>
    <row r="32" spans="1:12" ht="14.5">
      <c r="A32" s="132" t="s">
        <v>130</v>
      </c>
      <c r="B32" s="133"/>
      <c r="C32" s="131" t="s">
        <v>131</v>
      </c>
      <c r="D32" s="133"/>
      <c r="E32" s="35" t="s">
        <v>132</v>
      </c>
      <c r="F32" s="35" t="s">
        <v>133</v>
      </c>
      <c r="G32" s="35" t="s">
        <v>134</v>
      </c>
      <c r="H32" s="35" t="s">
        <v>135</v>
      </c>
      <c r="I32" s="126"/>
      <c r="J32" s="291" t="str">
        <f>CONCATENATE("ИТОГОВОЕ МЕСТО ",UPPER(A30))</f>
        <v>ИТОГОВОЕ МЕСТО МАЛЬЧИКИ - 5-7 ЛЕТ (2019-2017 Г.Р.) – «ГОНКА ПО КРУГУ (1 КРУГ)»</v>
      </c>
      <c r="K32" s="270"/>
      <c r="L32" s="81"/>
    </row>
    <row r="33" spans="1:12" ht="14.5">
      <c r="A33" s="134">
        <f t="shared" ref="A33:A36" si="4">H33</f>
        <v>3</v>
      </c>
      <c r="B33" s="62">
        <f>VLOOKUP(C33,'Список общий'!$B$2:$F$115,2,0)</f>
        <v>19</v>
      </c>
      <c r="C33" s="63" t="s">
        <v>41</v>
      </c>
      <c r="D33" s="51" t="str">
        <f>VLOOKUP(C33,'Список общий'!$B$2:$F$115,3,0)</f>
        <v xml:space="preserve">Владимирская область </v>
      </c>
      <c r="E33" s="52" t="s">
        <v>193</v>
      </c>
      <c r="F33" s="135">
        <v>0</v>
      </c>
      <c r="G33" s="54">
        <f t="shared" ref="G33:G36" si="5">IF((F33&gt;1), 9999,MID(E33,1,1)*60+MID(E33,3,2)+MID(E33,6,3)/1000)</f>
        <v>23.54</v>
      </c>
      <c r="H33" s="53">
        <f t="shared" ref="H33:H36" si="6">RANK(G33,$G$33:$G$36,1)</f>
        <v>3</v>
      </c>
      <c r="I33" s="126"/>
      <c r="J33" s="136">
        <v>1</v>
      </c>
      <c r="K33" s="63" t="str">
        <f t="shared" ref="K33:K36" si="7">VLOOKUP(J33,$A$33:$H$36,3,)</f>
        <v>Щербаков Илья Александрович</v>
      </c>
      <c r="L33" s="81"/>
    </row>
    <row r="34" spans="1:12" ht="14.5">
      <c r="A34" s="134">
        <f t="shared" si="4"/>
        <v>4</v>
      </c>
      <c r="B34" s="62">
        <f>VLOOKUP(C34,'Список общий'!$B$2:$F$115,2,0)</f>
        <v>44</v>
      </c>
      <c r="C34" s="63" t="s">
        <v>69</v>
      </c>
      <c r="D34" s="51" t="str">
        <f>VLOOKUP(C34,'Список общий'!$B$2:$F$115,3,0)</f>
        <v xml:space="preserve">Санкт-Петербург </v>
      </c>
      <c r="E34" s="52" t="s">
        <v>194</v>
      </c>
      <c r="F34" s="135">
        <v>0</v>
      </c>
      <c r="G34" s="54">
        <f t="shared" si="5"/>
        <v>26.42</v>
      </c>
      <c r="H34" s="53">
        <f t="shared" si="6"/>
        <v>4</v>
      </c>
      <c r="I34" s="126"/>
      <c r="J34" s="136">
        <v>2</v>
      </c>
      <c r="K34" s="63" t="str">
        <f t="shared" si="7"/>
        <v>Щенников Даниил Максимович</v>
      </c>
      <c r="L34" s="81"/>
    </row>
    <row r="35" spans="1:12" ht="14.5">
      <c r="A35" s="134">
        <f t="shared" si="4"/>
        <v>2</v>
      </c>
      <c r="B35" s="62">
        <f>VLOOKUP(C35,'Список общий'!$B$2:$F$115,2,0)</f>
        <v>88</v>
      </c>
      <c r="C35" s="63" t="s">
        <v>115</v>
      </c>
      <c r="D35" s="51" t="str">
        <f>VLOOKUP(C35,'Список общий'!$B$2:$F$115,3,0)</f>
        <v>Ярославская область</v>
      </c>
      <c r="E35" s="52" t="s">
        <v>195</v>
      </c>
      <c r="F35" s="135">
        <v>0</v>
      </c>
      <c r="G35" s="54">
        <f t="shared" si="5"/>
        <v>22.29</v>
      </c>
      <c r="H35" s="53">
        <f t="shared" si="6"/>
        <v>2</v>
      </c>
      <c r="I35" s="126"/>
      <c r="J35" s="136">
        <v>3</v>
      </c>
      <c r="K35" s="63" t="str">
        <f t="shared" si="7"/>
        <v>Голубев Александр Алексеевич</v>
      </c>
      <c r="L35" s="81"/>
    </row>
    <row r="36" spans="1:12" ht="14.5">
      <c r="A36" s="134">
        <f t="shared" si="4"/>
        <v>1</v>
      </c>
      <c r="B36" s="62">
        <f>VLOOKUP(C36,'Список общий'!$B$2:$F$115,2,0)</f>
        <v>89</v>
      </c>
      <c r="C36" s="63" t="s">
        <v>116</v>
      </c>
      <c r="D36" s="51" t="str">
        <f>VLOOKUP(C36,'Список общий'!$B$2:$F$115,3,0)</f>
        <v>Пензенская облась</v>
      </c>
      <c r="E36" s="52" t="s">
        <v>196</v>
      </c>
      <c r="F36" s="135">
        <v>0</v>
      </c>
      <c r="G36" s="54">
        <f t="shared" si="5"/>
        <v>21.29</v>
      </c>
      <c r="H36" s="53">
        <f t="shared" si="6"/>
        <v>1</v>
      </c>
      <c r="I36" s="126"/>
      <c r="J36" s="136">
        <v>4</v>
      </c>
      <c r="K36" s="63" t="str">
        <f t="shared" si="7"/>
        <v xml:space="preserve">Лебедев Ярослав Максимович </v>
      </c>
      <c r="L36" s="81"/>
    </row>
    <row r="37" spans="1:12" ht="14.5" hidden="1">
      <c r="A37" s="134"/>
      <c r="B37" s="62"/>
      <c r="C37" s="63"/>
      <c r="D37" s="51"/>
      <c r="E37" s="52"/>
      <c r="F37" s="135"/>
      <c r="G37" s="54"/>
      <c r="H37" s="53"/>
      <c r="I37" s="126"/>
      <c r="J37" s="136"/>
      <c r="K37" s="63"/>
      <c r="L37" s="81"/>
    </row>
    <row r="38" spans="1:12" ht="14.5" hidden="1">
      <c r="A38" s="134"/>
      <c r="B38" s="62"/>
      <c r="C38" s="63"/>
      <c r="D38" s="51"/>
      <c r="E38" s="52"/>
      <c r="F38" s="135"/>
      <c r="G38" s="54"/>
      <c r="H38" s="53"/>
      <c r="I38" s="126"/>
      <c r="J38" s="136"/>
      <c r="K38" s="63"/>
      <c r="L38" s="81"/>
    </row>
    <row r="39" spans="1:12" ht="14.5" hidden="1">
      <c r="A39" s="134"/>
      <c r="B39" s="62"/>
      <c r="C39" s="63"/>
      <c r="D39" s="51"/>
      <c r="E39" s="52"/>
      <c r="F39" s="135"/>
      <c r="G39" s="54"/>
      <c r="H39" s="53"/>
      <c r="I39" s="126"/>
      <c r="J39" s="136"/>
      <c r="K39" s="63"/>
      <c r="L39" s="81"/>
    </row>
    <row r="40" spans="1:12" ht="14.5" hidden="1">
      <c r="A40" s="134"/>
      <c r="B40" s="62"/>
      <c r="C40" s="63"/>
      <c r="D40" s="51"/>
      <c r="E40" s="52"/>
      <c r="F40" s="135"/>
      <c r="G40" s="54"/>
      <c r="H40" s="53"/>
      <c r="I40" s="126"/>
      <c r="J40" s="136"/>
      <c r="K40" s="63"/>
      <c r="L40" s="81"/>
    </row>
    <row r="41" spans="1:12" ht="14.5" hidden="1">
      <c r="A41" s="134"/>
      <c r="B41" s="62"/>
      <c r="C41" s="63"/>
      <c r="D41" s="51"/>
      <c r="E41" s="52"/>
      <c r="F41" s="135"/>
      <c r="G41" s="54"/>
      <c r="H41" s="53"/>
      <c r="I41" s="126"/>
      <c r="J41" s="136"/>
      <c r="K41" s="63"/>
      <c r="L41" s="81"/>
    </row>
    <row r="42" spans="1:12" ht="14.5" hidden="1">
      <c r="A42" s="134"/>
      <c r="B42" s="62"/>
      <c r="C42" s="63"/>
      <c r="D42" s="51"/>
      <c r="E42" s="52"/>
      <c r="F42" s="135"/>
      <c r="G42" s="54"/>
      <c r="H42" s="53"/>
      <c r="I42" s="126"/>
      <c r="J42" s="136"/>
      <c r="K42" s="63"/>
      <c r="L42" s="81"/>
    </row>
    <row r="43" spans="1:12" ht="14.5" hidden="1">
      <c r="A43" s="134"/>
      <c r="B43" s="62"/>
      <c r="C43" s="63"/>
      <c r="D43" s="51"/>
      <c r="E43" s="52"/>
      <c r="F43" s="135"/>
      <c r="G43" s="54"/>
      <c r="H43" s="53"/>
      <c r="I43" s="126"/>
      <c r="J43" s="136"/>
      <c r="K43" s="63"/>
      <c r="L43" s="81"/>
    </row>
    <row r="44" spans="1:12" ht="14.5" hidden="1">
      <c r="A44" s="134"/>
      <c r="B44" s="62"/>
      <c r="C44" s="63"/>
      <c r="D44" s="51"/>
      <c r="E44" s="52"/>
      <c r="F44" s="135"/>
      <c r="G44" s="54"/>
      <c r="H44" s="53"/>
      <c r="I44" s="126"/>
      <c r="J44" s="136"/>
      <c r="K44" s="63"/>
      <c r="L44" s="81"/>
    </row>
    <row r="45" spans="1:12" ht="14.5" hidden="1">
      <c r="A45" s="134"/>
      <c r="B45" s="62"/>
      <c r="C45" s="63"/>
      <c r="D45" s="51"/>
      <c r="E45" s="52"/>
      <c r="F45" s="135"/>
      <c r="G45" s="54"/>
      <c r="H45" s="53"/>
      <c r="I45" s="126"/>
      <c r="J45" s="136"/>
      <c r="K45" s="63"/>
      <c r="L45" s="81"/>
    </row>
    <row r="46" spans="1:12" ht="14.5" hidden="1">
      <c r="A46" s="134"/>
      <c r="B46" s="62"/>
      <c r="C46" s="63"/>
      <c r="D46" s="51"/>
      <c r="E46" s="52"/>
      <c r="F46" s="135"/>
      <c r="G46" s="54"/>
      <c r="H46" s="53"/>
      <c r="I46" s="126"/>
      <c r="J46" s="136"/>
      <c r="K46" s="63"/>
      <c r="L46" s="81"/>
    </row>
    <row r="47" spans="1:12" ht="14.5" hidden="1">
      <c r="A47" s="134"/>
      <c r="B47" s="62"/>
      <c r="C47" s="63"/>
      <c r="D47" s="51"/>
      <c r="E47" s="52"/>
      <c r="F47" s="135"/>
      <c r="G47" s="54"/>
      <c r="H47" s="53"/>
      <c r="I47" s="126"/>
      <c r="J47" s="136"/>
      <c r="K47" s="63"/>
      <c r="L47" s="81"/>
    </row>
    <row r="48" spans="1:12" ht="14.5" hidden="1">
      <c r="A48" s="134"/>
      <c r="B48" s="62"/>
      <c r="C48" s="63"/>
      <c r="D48" s="51"/>
      <c r="E48" s="52"/>
      <c r="F48" s="135"/>
      <c r="G48" s="54"/>
      <c r="H48" s="53"/>
      <c r="I48" s="81"/>
      <c r="J48" s="136"/>
      <c r="K48" s="63"/>
      <c r="L48" s="81"/>
    </row>
    <row r="49" spans="1:12" ht="14.5">
      <c r="A49" s="137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</row>
    <row r="50" spans="1:12" ht="14.5">
      <c r="A50" s="138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1"/>
    </row>
    <row r="51" spans="1:12" ht="14.5">
      <c r="A51" s="282" t="s">
        <v>123</v>
      </c>
      <c r="B51" s="259"/>
      <c r="C51" s="259"/>
      <c r="D51" s="259"/>
      <c r="E51" s="259"/>
      <c r="F51" s="259"/>
      <c r="G51" s="259"/>
      <c r="H51" s="260"/>
      <c r="I51" s="126"/>
      <c r="J51" s="126"/>
      <c r="K51" s="126"/>
      <c r="L51" s="81"/>
    </row>
    <row r="52" spans="1:12" ht="14.5">
      <c r="A52" s="261"/>
      <c r="B52" s="262"/>
      <c r="C52" s="262"/>
      <c r="D52" s="262"/>
      <c r="E52" s="262"/>
      <c r="F52" s="262"/>
      <c r="G52" s="262"/>
      <c r="H52" s="263"/>
      <c r="I52" s="126"/>
      <c r="J52" s="126"/>
      <c r="K52" s="126"/>
      <c r="L52" s="81"/>
    </row>
    <row r="53" spans="1:12" ht="14.5">
      <c r="A53" s="283" t="s">
        <v>124</v>
      </c>
      <c r="B53" s="265"/>
      <c r="C53" s="284" t="s">
        <v>125</v>
      </c>
      <c r="D53" s="267"/>
      <c r="E53" s="267"/>
      <c r="F53" s="267"/>
      <c r="G53" s="267"/>
      <c r="H53" s="265"/>
      <c r="I53" s="126"/>
      <c r="J53" s="127" t="s">
        <v>184</v>
      </c>
      <c r="K53" s="29" t="s">
        <v>185</v>
      </c>
      <c r="L53" s="81"/>
    </row>
    <row r="54" spans="1:12" ht="14.5">
      <c r="A54" s="128"/>
      <c r="B54" s="128"/>
      <c r="C54" s="128"/>
      <c r="D54" s="29"/>
      <c r="E54" s="29"/>
      <c r="F54" s="29"/>
      <c r="G54" s="29"/>
      <c r="H54" s="29"/>
      <c r="I54" s="126"/>
      <c r="J54" s="29"/>
      <c r="K54" s="29"/>
      <c r="L54" s="81"/>
    </row>
    <row r="55" spans="1:12" ht="14.5">
      <c r="A55" s="285" t="s">
        <v>197</v>
      </c>
      <c r="B55" s="269"/>
      <c r="C55" s="269"/>
      <c r="D55" s="269"/>
      <c r="E55" s="269"/>
      <c r="F55" s="269"/>
      <c r="G55" s="269"/>
      <c r="H55" s="270"/>
      <c r="I55" s="126"/>
      <c r="J55" s="286" t="str">
        <f>UPPER(A51)</f>
        <v>«SUZDAL CUP»</v>
      </c>
      <c r="K55" s="287"/>
      <c r="L55" s="81"/>
    </row>
    <row r="56" spans="1:12" ht="14.5">
      <c r="A56" s="129"/>
      <c r="B56" s="130" t="s">
        <v>1</v>
      </c>
      <c r="C56" s="131" t="s">
        <v>128</v>
      </c>
      <c r="D56" s="35" t="s">
        <v>129</v>
      </c>
      <c r="E56" s="290" t="s">
        <v>187</v>
      </c>
      <c r="F56" s="269"/>
      <c r="G56" s="269"/>
      <c r="H56" s="270"/>
      <c r="I56" s="126"/>
      <c r="J56" s="288"/>
      <c r="K56" s="289"/>
      <c r="L56" s="81"/>
    </row>
    <row r="57" spans="1:12" ht="14.5">
      <c r="A57" s="132" t="s">
        <v>130</v>
      </c>
      <c r="B57" s="133"/>
      <c r="C57" s="131" t="s">
        <v>131</v>
      </c>
      <c r="D57" s="133"/>
      <c r="E57" s="35" t="s">
        <v>132</v>
      </c>
      <c r="F57" s="35" t="s">
        <v>133</v>
      </c>
      <c r="G57" s="35" t="s">
        <v>134</v>
      </c>
      <c r="H57" s="35" t="s">
        <v>135</v>
      </c>
      <c r="I57" s="126"/>
      <c r="J57" s="291" t="str">
        <f>CONCATENATE("ИТОГОВОЕ МЕСТО ",UPPER(A55))</f>
        <v>ИТОГОВОЕ МЕСТО ДЕВОЧКИ – 8-9 ЛЕТ (2016-20015 Г.Р.) – «ГОНКА ПО КРУГУ (1 КРУГ)»</v>
      </c>
      <c r="K57" s="270"/>
      <c r="L57" s="81"/>
    </row>
    <row r="58" spans="1:12" ht="14.5">
      <c r="A58" s="134">
        <f t="shared" ref="A58:A66" si="8">H58</f>
        <v>1</v>
      </c>
      <c r="B58" s="62">
        <f>VLOOKUP(C58,'Список общий'!$B$2:$F$115,2,0)</f>
        <v>94</v>
      </c>
      <c r="C58" s="63" t="str">
        <f>VLOOKUP(1,'100 м 12'!$A$8:$H$11,3,)</f>
        <v>Соловьева Ника Евгеньевна</v>
      </c>
      <c r="D58" s="51" t="str">
        <f>VLOOKUP(C58,'Список общий'!$B$2:$F$115,3,0)</f>
        <v xml:space="preserve">Ярославская область </v>
      </c>
      <c r="E58" s="52" t="s">
        <v>198</v>
      </c>
      <c r="F58" s="135">
        <v>0</v>
      </c>
      <c r="G58" s="54">
        <f t="shared" ref="G58:G66" si="9">IF((F58&gt;1), 9999,MID(E58,1,1)*60+MID(E58,3,2)+MID(E58,6,3)/1000)</f>
        <v>20.23</v>
      </c>
      <c r="H58" s="139">
        <f t="shared" ref="H58:H63" si="10">RANK(G58,$G$58:$G$63,1)</f>
        <v>1</v>
      </c>
      <c r="I58" s="126"/>
      <c r="J58" s="136">
        <v>1</v>
      </c>
      <c r="K58" s="63" t="str">
        <f t="shared" ref="K58:K66" si="11">VLOOKUP(J58,$A$58:$H$66,3,)</f>
        <v>Соловьева Ника Евгеньевна</v>
      </c>
      <c r="L58" s="81"/>
    </row>
    <row r="59" spans="1:12" ht="14.5">
      <c r="A59" s="134">
        <f t="shared" si="8"/>
        <v>2</v>
      </c>
      <c r="B59" s="62">
        <f>VLOOKUP(C59,'Список общий'!$B$2:$F$115,2,0)</f>
        <v>63</v>
      </c>
      <c r="C59" s="63" t="str">
        <f>VLOOKUP(1,'100 м 12'!$A$12:$H$16,3,)</f>
        <v xml:space="preserve">Рябова Злата Павловна </v>
      </c>
      <c r="D59" s="51" t="str">
        <f>VLOOKUP(C59,'Список общий'!$B$2:$F$115,3,0)</f>
        <v xml:space="preserve">Республика Башкортостан </v>
      </c>
      <c r="E59" s="52" t="s">
        <v>199</v>
      </c>
      <c r="F59" s="135">
        <v>0</v>
      </c>
      <c r="G59" s="54">
        <f t="shared" si="9"/>
        <v>20.54</v>
      </c>
      <c r="H59" s="139">
        <f t="shared" si="10"/>
        <v>2</v>
      </c>
      <c r="I59" s="126"/>
      <c r="J59" s="136">
        <v>2</v>
      </c>
      <c r="K59" s="63" t="str">
        <f t="shared" si="11"/>
        <v xml:space="preserve">Рябова Злата Павловна </v>
      </c>
      <c r="L59" s="81"/>
    </row>
    <row r="60" spans="1:12" ht="14.5">
      <c r="A60" s="134">
        <f t="shared" si="8"/>
        <v>6</v>
      </c>
      <c r="B60" s="62">
        <f>VLOOKUP(C60,'Список общий'!$B$2:$F$115,2,0)</f>
        <v>48</v>
      </c>
      <c r="C60" s="63" t="str">
        <f>VLOOKUP(2,'100 м 12'!$A$8:$H$11,3,)</f>
        <v>Максимова Влада Николаевна</v>
      </c>
      <c r="D60" s="51" t="str">
        <f>VLOOKUP(C60,'Список общий'!$B$2:$F$115,3,0)</f>
        <v>Ярославская область</v>
      </c>
      <c r="E60" s="52" t="s">
        <v>200</v>
      </c>
      <c r="F60" s="135">
        <v>0</v>
      </c>
      <c r="G60" s="54">
        <f t="shared" si="9"/>
        <v>27.04</v>
      </c>
      <c r="H60" s="139">
        <f t="shared" si="10"/>
        <v>6</v>
      </c>
      <c r="I60" s="126"/>
      <c r="J60" s="136">
        <v>3</v>
      </c>
      <c r="K60" s="63" t="str">
        <f t="shared" si="11"/>
        <v>Володина Валерия Александровна</v>
      </c>
      <c r="L60" s="81"/>
    </row>
    <row r="61" spans="1:12" ht="14.5">
      <c r="A61" s="134">
        <f t="shared" si="8"/>
        <v>4</v>
      </c>
      <c r="B61" s="62">
        <f>VLOOKUP(C61,'Список общий'!$B$2:$F$115,2,0)</f>
        <v>54</v>
      </c>
      <c r="C61" s="63" t="str">
        <f>VLOOKUP(2,'100 м 12'!$A$12:$H$16,3,)</f>
        <v xml:space="preserve">Назмеева Виктория Сергеевна </v>
      </c>
      <c r="D61" s="51" t="str">
        <f>VLOOKUP(C61,'Список общий'!$B$2:$F$115,3,0)</f>
        <v>Ярославская область</v>
      </c>
      <c r="E61" s="52" t="s">
        <v>201</v>
      </c>
      <c r="F61" s="135">
        <v>0</v>
      </c>
      <c r="G61" s="54">
        <f t="shared" si="9"/>
        <v>21.79</v>
      </c>
      <c r="H61" s="139">
        <f t="shared" si="10"/>
        <v>4</v>
      </c>
      <c r="I61" s="126"/>
      <c r="J61" s="136">
        <v>4</v>
      </c>
      <c r="K61" s="63" t="str">
        <f t="shared" si="11"/>
        <v xml:space="preserve">Назмеева Виктория Сергеевна </v>
      </c>
      <c r="L61" s="81"/>
    </row>
    <row r="62" spans="1:12" ht="14.5">
      <c r="A62" s="134">
        <f t="shared" si="8"/>
        <v>3</v>
      </c>
      <c r="B62" s="62">
        <f>VLOOKUP(C62,'Список общий'!$B$2:$F$115,2,0)</f>
        <v>17</v>
      </c>
      <c r="C62" s="63" t="str">
        <f>VLOOKUP(3,'100 м 12'!$A$8:$H$11,3,)</f>
        <v>Володина Валерия Александровна</v>
      </c>
      <c r="D62" s="51" t="str">
        <f>VLOOKUP(C62,'Список общий'!$B$2:$F$115,3,0)</f>
        <v xml:space="preserve">Владимирская область </v>
      </c>
      <c r="E62" s="52" t="s">
        <v>202</v>
      </c>
      <c r="F62" s="135">
        <v>0</v>
      </c>
      <c r="G62" s="54">
        <f t="shared" si="9"/>
        <v>21.54</v>
      </c>
      <c r="H62" s="139">
        <f t="shared" si="10"/>
        <v>3</v>
      </c>
      <c r="I62" s="126"/>
      <c r="J62" s="136">
        <v>5</v>
      </c>
      <c r="K62" s="63" t="str">
        <f t="shared" si="11"/>
        <v>Зяблова Мария Ильинична</v>
      </c>
      <c r="L62" s="81"/>
    </row>
    <row r="63" spans="1:12" ht="14.5">
      <c r="A63" s="134">
        <f t="shared" si="8"/>
        <v>5</v>
      </c>
      <c r="B63" s="62">
        <f>VLOOKUP(C63,'Список общий'!$B$2:$F$115,2,0)</f>
        <v>28</v>
      </c>
      <c r="C63" s="63" t="str">
        <f>VLOOKUP(3,'100 м 12'!$A$12:$H$16,3,)</f>
        <v>Зяблова Мария Ильинична</v>
      </c>
      <c r="D63" s="51" t="str">
        <f>VLOOKUP(C63,'Список общий'!$B$2:$F$115,3,0)</f>
        <v xml:space="preserve">Владимирская область </v>
      </c>
      <c r="E63" s="52" t="s">
        <v>203</v>
      </c>
      <c r="F63" s="135">
        <v>0</v>
      </c>
      <c r="G63" s="54">
        <f t="shared" si="9"/>
        <v>21.85</v>
      </c>
      <c r="H63" s="139">
        <f t="shared" si="10"/>
        <v>5</v>
      </c>
      <c r="I63" s="126"/>
      <c r="J63" s="136">
        <v>6</v>
      </c>
      <c r="K63" s="63" t="str">
        <f t="shared" si="11"/>
        <v>Максимова Влада Николаевна</v>
      </c>
      <c r="L63" s="81"/>
    </row>
    <row r="64" spans="1:12" ht="14.5">
      <c r="A64" s="140">
        <f t="shared" si="8"/>
        <v>9</v>
      </c>
      <c r="B64" s="141">
        <f>VLOOKUP(C64,'Список общий'!$B$2:$F$115,2,0)</f>
        <v>11</v>
      </c>
      <c r="C64" s="142" t="str">
        <f>VLOOKUP(4,'100 м 12'!$A$8:$H$11,3,)</f>
        <v>Бурбанова Анастасия Николаевна</v>
      </c>
      <c r="D64" s="143" t="str">
        <f>VLOOKUP(C64,'Список общий'!$B$2:$F$115,3,0)</f>
        <v xml:space="preserve">Владимирская область </v>
      </c>
      <c r="E64" s="144" t="str">
        <f>VLOOKUP(4,'100 м 12'!$A$8:$H$11,5,)</f>
        <v>0.29.980</v>
      </c>
      <c r="F64" s="145">
        <v>0</v>
      </c>
      <c r="G64" s="146">
        <f t="shared" si="9"/>
        <v>29.98</v>
      </c>
      <c r="H64" s="147">
        <f t="shared" ref="H64:H66" si="12">RANK(G64,$G$64:$G$66,1)+6</f>
        <v>9</v>
      </c>
      <c r="I64" s="126"/>
      <c r="J64" s="136">
        <v>7</v>
      </c>
      <c r="K64" s="63" t="str">
        <f t="shared" si="11"/>
        <v>Тюрина Агата Артемовна</v>
      </c>
      <c r="L64" s="81"/>
    </row>
    <row r="65" spans="1:12" ht="14.5">
      <c r="A65" s="140">
        <f t="shared" si="8"/>
        <v>7</v>
      </c>
      <c r="B65" s="141">
        <f>VLOOKUP(C65,'Список общий'!$B$2:$F$115,2,0)</f>
        <v>74</v>
      </c>
      <c r="C65" s="142" t="str">
        <f>VLOOKUP(4,'100 м 12'!$A$12:$H$16,3,)</f>
        <v>Тюрина Агата Артемовна</v>
      </c>
      <c r="D65" s="143" t="str">
        <f>VLOOKUP(C65,'Список общий'!$B$2:$F$115,3,0)</f>
        <v>Краснодарский Край</v>
      </c>
      <c r="E65" s="144" t="str">
        <f>VLOOKUP(4,'100 м 12'!$A$12:$H$16,5,)</f>
        <v>0.22.640</v>
      </c>
      <c r="F65" s="145">
        <v>0</v>
      </c>
      <c r="G65" s="146">
        <f t="shared" si="9"/>
        <v>22.64</v>
      </c>
      <c r="H65" s="147">
        <f t="shared" si="12"/>
        <v>7</v>
      </c>
      <c r="I65" s="126"/>
      <c r="J65" s="136">
        <v>8</v>
      </c>
      <c r="K65" s="63" t="str">
        <f t="shared" si="11"/>
        <v>Лазукова Василиса Игоревна</v>
      </c>
      <c r="L65" s="81"/>
    </row>
    <row r="66" spans="1:12" ht="14.5">
      <c r="A66" s="140">
        <f t="shared" si="8"/>
        <v>8</v>
      </c>
      <c r="B66" s="141">
        <f>VLOOKUP(C66,'Список общий'!$B$2:$F$115,2,0)</f>
        <v>43</v>
      </c>
      <c r="C66" s="142" t="str">
        <f>VLOOKUP(5,'100 м 12'!$A$12:$H$16,3,)</f>
        <v>Лазукова Василиса Игоревна</v>
      </c>
      <c r="D66" s="143" t="str">
        <f>VLOOKUP(C66,'Список общий'!$B$2:$F$115,3,0)</f>
        <v xml:space="preserve">Владимирская область </v>
      </c>
      <c r="E66" s="144" t="str">
        <f>VLOOKUP(5,'100 м 12'!$A$12:$H$16,5,)</f>
        <v>0.28.200</v>
      </c>
      <c r="F66" s="145">
        <v>0</v>
      </c>
      <c r="G66" s="146">
        <f t="shared" si="9"/>
        <v>28.2</v>
      </c>
      <c r="H66" s="147">
        <f t="shared" si="12"/>
        <v>8</v>
      </c>
      <c r="I66" s="126"/>
      <c r="J66" s="136">
        <v>9</v>
      </c>
      <c r="K66" s="63" t="str">
        <f t="shared" si="11"/>
        <v>Бурбанова Анастасия Николаевна</v>
      </c>
      <c r="L66" s="81"/>
    </row>
    <row r="67" spans="1:12" ht="14.5" hidden="1">
      <c r="A67" s="134"/>
      <c r="B67" s="62"/>
      <c r="C67" s="63"/>
      <c r="D67" s="51"/>
      <c r="E67" s="52"/>
      <c r="F67" s="135"/>
      <c r="G67" s="54"/>
      <c r="H67" s="53"/>
      <c r="I67" s="126"/>
      <c r="J67" s="136"/>
      <c r="K67" s="63"/>
      <c r="L67" s="81"/>
    </row>
    <row r="68" spans="1:12" ht="14.5" hidden="1">
      <c r="A68" s="134"/>
      <c r="B68" s="62"/>
      <c r="C68" s="63"/>
      <c r="D68" s="51"/>
      <c r="E68" s="52"/>
      <c r="F68" s="135"/>
      <c r="G68" s="54"/>
      <c r="H68" s="53"/>
      <c r="I68" s="126"/>
      <c r="J68" s="136"/>
      <c r="K68" s="63"/>
      <c r="L68" s="81"/>
    </row>
    <row r="69" spans="1:12" ht="14.5" hidden="1">
      <c r="A69" s="134"/>
      <c r="B69" s="62"/>
      <c r="C69" s="63"/>
      <c r="D69" s="51"/>
      <c r="E69" s="52"/>
      <c r="F69" s="135"/>
      <c r="G69" s="54"/>
      <c r="H69" s="53"/>
      <c r="I69" s="126"/>
      <c r="J69" s="136"/>
      <c r="K69" s="63"/>
      <c r="L69" s="81"/>
    </row>
    <row r="70" spans="1:12" ht="14.5" hidden="1">
      <c r="A70" s="134"/>
      <c r="B70" s="62"/>
      <c r="C70" s="63"/>
      <c r="D70" s="51"/>
      <c r="E70" s="52"/>
      <c r="F70" s="135"/>
      <c r="G70" s="54"/>
      <c r="H70" s="53"/>
      <c r="I70" s="126"/>
      <c r="J70" s="136"/>
      <c r="K70" s="63"/>
      <c r="L70" s="81"/>
    </row>
    <row r="71" spans="1:12" ht="14.5" hidden="1">
      <c r="A71" s="134"/>
      <c r="B71" s="62"/>
      <c r="C71" s="63"/>
      <c r="D71" s="51"/>
      <c r="E71" s="52"/>
      <c r="F71" s="135"/>
      <c r="G71" s="54"/>
      <c r="H71" s="53"/>
      <c r="I71" s="126"/>
      <c r="J71" s="136"/>
      <c r="K71" s="63"/>
      <c r="L71" s="81"/>
    </row>
    <row r="72" spans="1:12" ht="14.5" hidden="1">
      <c r="A72" s="134"/>
      <c r="B72" s="62"/>
      <c r="C72" s="63"/>
      <c r="D72" s="51"/>
      <c r="E72" s="52"/>
      <c r="F72" s="135"/>
      <c r="G72" s="54"/>
      <c r="H72" s="53"/>
      <c r="I72" s="126"/>
      <c r="J72" s="136"/>
      <c r="K72" s="63"/>
      <c r="L72" s="81"/>
    </row>
    <row r="73" spans="1:12" ht="14.5" hidden="1">
      <c r="A73" s="134"/>
      <c r="B73" s="62"/>
      <c r="C73" s="63"/>
      <c r="D73" s="51"/>
      <c r="E73" s="52"/>
      <c r="F73" s="135"/>
      <c r="G73" s="54"/>
      <c r="H73" s="53"/>
      <c r="I73" s="81"/>
      <c r="J73" s="136"/>
      <c r="K73" s="63"/>
      <c r="L73" s="81"/>
    </row>
    <row r="74" spans="1:12" ht="14.5">
      <c r="A74" s="137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spans="1:12" ht="14.5">
      <c r="A75" s="138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1"/>
    </row>
    <row r="76" spans="1:12" ht="14.5">
      <c r="A76" s="282" t="s">
        <v>123</v>
      </c>
      <c r="B76" s="259"/>
      <c r="C76" s="259"/>
      <c r="D76" s="259"/>
      <c r="E76" s="259"/>
      <c r="F76" s="259"/>
      <c r="G76" s="259"/>
      <c r="H76" s="260"/>
      <c r="I76" s="126"/>
      <c r="J76" s="126"/>
      <c r="K76" s="126"/>
      <c r="L76" s="81"/>
    </row>
    <row r="77" spans="1:12" ht="14.5">
      <c r="A77" s="261"/>
      <c r="B77" s="262"/>
      <c r="C77" s="262"/>
      <c r="D77" s="262"/>
      <c r="E77" s="262"/>
      <c r="F77" s="262"/>
      <c r="G77" s="262"/>
      <c r="H77" s="263"/>
      <c r="I77" s="126"/>
      <c r="J77" s="126"/>
      <c r="K77" s="126"/>
      <c r="L77" s="81"/>
    </row>
    <row r="78" spans="1:12" ht="14.5">
      <c r="A78" s="283" t="s">
        <v>124</v>
      </c>
      <c r="B78" s="265"/>
      <c r="C78" s="284" t="s">
        <v>125</v>
      </c>
      <c r="D78" s="267"/>
      <c r="E78" s="267"/>
      <c r="F78" s="267"/>
      <c r="G78" s="267"/>
      <c r="H78" s="265"/>
      <c r="I78" s="126"/>
      <c r="J78" s="127" t="s">
        <v>184</v>
      </c>
      <c r="K78" s="29" t="s">
        <v>185</v>
      </c>
      <c r="L78" s="81"/>
    </row>
    <row r="79" spans="1:12" ht="14.5">
      <c r="A79" s="128"/>
      <c r="B79" s="128"/>
      <c r="C79" s="128"/>
      <c r="D79" s="29"/>
      <c r="E79" s="29"/>
      <c r="F79" s="29"/>
      <c r="G79" s="29"/>
      <c r="H79" s="29"/>
      <c r="I79" s="126"/>
      <c r="J79" s="29"/>
      <c r="K79" s="29"/>
      <c r="L79" s="81"/>
    </row>
    <row r="80" spans="1:12" ht="14.5">
      <c r="A80" s="285" t="s">
        <v>204</v>
      </c>
      <c r="B80" s="269"/>
      <c r="C80" s="269"/>
      <c r="D80" s="269"/>
      <c r="E80" s="269"/>
      <c r="F80" s="269"/>
      <c r="G80" s="269"/>
      <c r="H80" s="270"/>
      <c r="I80" s="126"/>
      <c r="J80" s="286" t="str">
        <f>UPPER(A76)</f>
        <v>«SUZDAL CUP»</v>
      </c>
      <c r="K80" s="287"/>
      <c r="L80" s="81"/>
    </row>
    <row r="81" spans="1:12" ht="14.5">
      <c r="A81" s="129"/>
      <c r="B81" s="130" t="s">
        <v>1</v>
      </c>
      <c r="C81" s="131" t="s">
        <v>128</v>
      </c>
      <c r="D81" s="35" t="s">
        <v>129</v>
      </c>
      <c r="E81" s="290" t="s">
        <v>187</v>
      </c>
      <c r="F81" s="269"/>
      <c r="G81" s="269"/>
      <c r="H81" s="270"/>
      <c r="I81" s="126"/>
      <c r="J81" s="288"/>
      <c r="K81" s="289"/>
      <c r="L81" s="81"/>
    </row>
    <row r="82" spans="1:12" ht="14.5">
      <c r="A82" s="132" t="s">
        <v>130</v>
      </c>
      <c r="B82" s="133"/>
      <c r="C82" s="131" t="s">
        <v>131</v>
      </c>
      <c r="D82" s="133"/>
      <c r="E82" s="35" t="s">
        <v>132</v>
      </c>
      <c r="F82" s="35" t="s">
        <v>133</v>
      </c>
      <c r="G82" s="35" t="s">
        <v>134</v>
      </c>
      <c r="H82" s="35" t="s">
        <v>135</v>
      </c>
      <c r="I82" s="126"/>
      <c r="J82" s="291" t="str">
        <f>CONCATENATE("ИТОГОВОЕ МЕСТО ",UPPER(A80))</f>
        <v>ИТОГОВОЕ МЕСТО МАЛЬЧИКИ – 8-9 ЛЕТ (2016-20015 Г.Р.) – «ГОНКА ПО КРУГУ (1 КРУГ)»</v>
      </c>
      <c r="K82" s="270"/>
      <c r="L82" s="81"/>
    </row>
    <row r="83" spans="1:12" ht="14.5">
      <c r="A83" s="134">
        <f t="shared" ref="A83:A86" si="13">H83</f>
        <v>2</v>
      </c>
      <c r="B83" s="62">
        <f>VLOOKUP(C83,'Список общий'!$B$2:$F$115,2,0)</f>
        <v>1</v>
      </c>
      <c r="C83" s="63" t="s">
        <v>9</v>
      </c>
      <c r="D83" s="51" t="str">
        <f>VLOOKUP(C83,'Список общий'!$B$2:$F$115,3,0)</f>
        <v xml:space="preserve">Владимирская область </v>
      </c>
      <c r="E83" s="52" t="s">
        <v>205</v>
      </c>
      <c r="F83" s="135">
        <v>0</v>
      </c>
      <c r="G83" s="54">
        <f t="shared" ref="G83:G86" si="14">IF((F83&gt;1), 9999,MID(E83,1,1)*60+MID(E83,3,2)+MID(E83,6,3)/1000)</f>
        <v>20.67</v>
      </c>
      <c r="H83" s="53">
        <f t="shared" ref="H83:H86" si="15">RANK(G83,$G$83:$G$88,1)</f>
        <v>2</v>
      </c>
      <c r="I83" s="126"/>
      <c r="J83" s="136">
        <v>1</v>
      </c>
      <c r="K83" s="63" t="str">
        <f t="shared" ref="K83:K86" si="16">VLOOKUP(J83,$A$83:$H$88,3,)</f>
        <v>Кадейкин Даниил Денисович</v>
      </c>
      <c r="L83" s="81"/>
    </row>
    <row r="84" spans="1:12" ht="14.5">
      <c r="A84" s="134">
        <f t="shared" si="13"/>
        <v>1</v>
      </c>
      <c r="B84" s="62">
        <f>VLOOKUP(C84,'Список общий'!$B$2:$F$115,2,0)</f>
        <v>29</v>
      </c>
      <c r="C84" s="63" t="s">
        <v>52</v>
      </c>
      <c r="D84" s="51" t="str">
        <f>VLOOKUP(C84,'Список общий'!$B$2:$F$115,3,0)</f>
        <v>Пензенская облась</v>
      </c>
      <c r="E84" s="52" t="s">
        <v>158</v>
      </c>
      <c r="F84" s="135">
        <v>0</v>
      </c>
      <c r="G84" s="54">
        <f t="shared" si="14"/>
        <v>19.420000000000002</v>
      </c>
      <c r="H84" s="53">
        <f t="shared" si="15"/>
        <v>1</v>
      </c>
      <c r="I84" s="126"/>
      <c r="J84" s="136">
        <v>2</v>
      </c>
      <c r="K84" s="63" t="str">
        <f t="shared" si="16"/>
        <v xml:space="preserve">Абесадзе Георгий Дмитриевич </v>
      </c>
      <c r="L84" s="81"/>
    </row>
    <row r="85" spans="1:12" ht="14.5">
      <c r="A85" s="134">
        <f t="shared" si="13"/>
        <v>4</v>
      </c>
      <c r="B85" s="62">
        <f>VLOOKUP(C85,'Список общий'!$B$2:$F$115,2,0)</f>
        <v>31</v>
      </c>
      <c r="C85" s="63" t="s">
        <v>54</v>
      </c>
      <c r="D85" s="51" t="str">
        <f>VLOOKUP(C85,'Список общий'!$B$2:$F$115,3,0)</f>
        <v>Пензенская облась</v>
      </c>
      <c r="E85" s="52" t="s">
        <v>195</v>
      </c>
      <c r="F85" s="135">
        <v>0</v>
      </c>
      <c r="G85" s="54">
        <f t="shared" si="14"/>
        <v>22.29</v>
      </c>
      <c r="H85" s="53">
        <f t="shared" si="15"/>
        <v>4</v>
      </c>
      <c r="I85" s="126"/>
      <c r="J85" s="136">
        <v>3</v>
      </c>
      <c r="K85" s="63" t="str">
        <f t="shared" si="16"/>
        <v xml:space="preserve">Клишейко Арсений Игоревич </v>
      </c>
      <c r="L85" s="81"/>
    </row>
    <row r="86" spans="1:12" ht="14.5">
      <c r="A86" s="134">
        <f t="shared" si="13"/>
        <v>3</v>
      </c>
      <c r="B86" s="62">
        <f>VLOOKUP(C86,'Список общий'!$B$2:$F$115,2,0)</f>
        <v>32</v>
      </c>
      <c r="C86" s="63" t="s">
        <v>55</v>
      </c>
      <c r="D86" s="51" t="str">
        <f>VLOOKUP(C86,'Список общий'!$B$2:$F$115,3,0)</f>
        <v>Краснодарский край</v>
      </c>
      <c r="E86" s="52" t="s">
        <v>206</v>
      </c>
      <c r="F86" s="135">
        <v>0</v>
      </c>
      <c r="G86" s="54">
        <f t="shared" si="14"/>
        <v>21.17</v>
      </c>
      <c r="H86" s="53">
        <f t="shared" si="15"/>
        <v>3</v>
      </c>
      <c r="I86" s="126"/>
      <c r="J86" s="136">
        <v>4</v>
      </c>
      <c r="K86" s="63" t="str">
        <f t="shared" si="16"/>
        <v>Карасев Алексей Алексеевич</v>
      </c>
      <c r="L86" s="81"/>
    </row>
    <row r="87" spans="1:12" ht="14.5" hidden="1">
      <c r="A87" s="134"/>
      <c r="B87" s="62"/>
      <c r="C87" s="63"/>
      <c r="D87" s="51"/>
      <c r="E87" s="52"/>
      <c r="F87" s="135"/>
      <c r="G87" s="54"/>
      <c r="H87" s="53"/>
      <c r="I87" s="126"/>
      <c r="J87" s="136"/>
      <c r="K87" s="63"/>
      <c r="L87" s="81"/>
    </row>
    <row r="88" spans="1:12" ht="14.5" hidden="1">
      <c r="A88" s="134"/>
      <c r="B88" s="62"/>
      <c r="C88" s="63"/>
      <c r="D88" s="51"/>
      <c r="E88" s="52"/>
      <c r="F88" s="135"/>
      <c r="G88" s="54"/>
      <c r="H88" s="53"/>
      <c r="I88" s="126"/>
      <c r="J88" s="136"/>
      <c r="K88" s="63"/>
      <c r="L88" s="81"/>
    </row>
    <row r="89" spans="1:12" ht="14.5" hidden="1">
      <c r="A89" s="134"/>
      <c r="B89" s="62"/>
      <c r="C89" s="63"/>
      <c r="D89" s="51"/>
      <c r="E89" s="52"/>
      <c r="F89" s="135"/>
      <c r="G89" s="54"/>
      <c r="H89" s="53"/>
      <c r="I89" s="126"/>
      <c r="J89" s="136"/>
      <c r="K89" s="63"/>
      <c r="L89" s="81"/>
    </row>
    <row r="90" spans="1:12" ht="14.5" hidden="1">
      <c r="A90" s="134"/>
      <c r="B90" s="62"/>
      <c r="C90" s="63"/>
      <c r="D90" s="51"/>
      <c r="E90" s="52"/>
      <c r="F90" s="135"/>
      <c r="G90" s="54"/>
      <c r="H90" s="53"/>
      <c r="I90" s="126"/>
      <c r="J90" s="136"/>
      <c r="K90" s="63"/>
      <c r="L90" s="81"/>
    </row>
    <row r="91" spans="1:12" ht="14.5" hidden="1">
      <c r="A91" s="134"/>
      <c r="B91" s="62"/>
      <c r="C91" s="63"/>
      <c r="D91" s="51"/>
      <c r="E91" s="52"/>
      <c r="F91" s="135"/>
      <c r="G91" s="54"/>
      <c r="H91" s="53"/>
      <c r="I91" s="126"/>
      <c r="J91" s="136"/>
      <c r="K91" s="63"/>
      <c r="L91" s="81"/>
    </row>
    <row r="92" spans="1:12" ht="14.5" hidden="1">
      <c r="A92" s="134"/>
      <c r="B92" s="62"/>
      <c r="C92" s="63"/>
      <c r="D92" s="51"/>
      <c r="E92" s="52"/>
      <c r="F92" s="135"/>
      <c r="G92" s="54"/>
      <c r="H92" s="53"/>
      <c r="I92" s="126"/>
      <c r="J92" s="136"/>
      <c r="K92" s="63"/>
      <c r="L92" s="81"/>
    </row>
    <row r="93" spans="1:12" ht="14.5" hidden="1">
      <c r="A93" s="134"/>
      <c r="B93" s="62"/>
      <c r="C93" s="63"/>
      <c r="D93" s="51"/>
      <c r="E93" s="52"/>
      <c r="F93" s="135"/>
      <c r="G93" s="54"/>
      <c r="H93" s="53"/>
      <c r="I93" s="126"/>
      <c r="J93" s="136"/>
      <c r="K93" s="63"/>
      <c r="L93" s="81"/>
    </row>
    <row r="94" spans="1:12" ht="14.5" hidden="1">
      <c r="A94" s="134"/>
      <c r="B94" s="62"/>
      <c r="C94" s="63"/>
      <c r="D94" s="51"/>
      <c r="E94" s="52"/>
      <c r="F94" s="135"/>
      <c r="G94" s="54"/>
      <c r="H94" s="53"/>
      <c r="I94" s="126"/>
      <c r="J94" s="136"/>
      <c r="K94" s="63"/>
      <c r="L94" s="81"/>
    </row>
    <row r="95" spans="1:12" ht="14.5" hidden="1">
      <c r="A95" s="134"/>
      <c r="B95" s="62"/>
      <c r="C95" s="63"/>
      <c r="D95" s="51"/>
      <c r="E95" s="52"/>
      <c r="F95" s="135"/>
      <c r="G95" s="54"/>
      <c r="H95" s="53"/>
      <c r="I95" s="126"/>
      <c r="J95" s="136"/>
      <c r="K95" s="63"/>
      <c r="L95" s="81"/>
    </row>
    <row r="96" spans="1:12" ht="14.5" hidden="1">
      <c r="A96" s="134"/>
      <c r="B96" s="62"/>
      <c r="C96" s="63"/>
      <c r="D96" s="51"/>
      <c r="E96" s="52"/>
      <c r="F96" s="135"/>
      <c r="G96" s="54"/>
      <c r="H96" s="53"/>
      <c r="I96" s="126"/>
      <c r="J96" s="136"/>
      <c r="K96" s="63"/>
      <c r="L96" s="81"/>
    </row>
    <row r="97" spans="1:12" ht="14.5" hidden="1">
      <c r="A97" s="134"/>
      <c r="B97" s="62"/>
      <c r="C97" s="63"/>
      <c r="D97" s="51"/>
      <c r="E97" s="52"/>
      <c r="F97" s="135"/>
      <c r="G97" s="54"/>
      <c r="H97" s="53"/>
      <c r="I97" s="126"/>
      <c r="J97" s="136"/>
      <c r="K97" s="63"/>
      <c r="L97" s="81"/>
    </row>
    <row r="98" spans="1:12" ht="14.5" hidden="1">
      <c r="A98" s="134"/>
      <c r="B98" s="62"/>
      <c r="C98" s="63"/>
      <c r="D98" s="51"/>
      <c r="E98" s="52"/>
      <c r="F98" s="135"/>
      <c r="G98" s="54"/>
      <c r="H98" s="53"/>
      <c r="I98" s="81"/>
      <c r="J98" s="136"/>
      <c r="K98" s="63"/>
      <c r="L98" s="81"/>
    </row>
    <row r="99" spans="1:12" ht="14.5">
      <c r="A99" s="137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spans="1:12" ht="14.5">
      <c r="A100" s="138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1"/>
    </row>
    <row r="101" spans="1:12" ht="14.5">
      <c r="A101" s="282" t="s">
        <v>123</v>
      </c>
      <c r="B101" s="259"/>
      <c r="C101" s="259"/>
      <c r="D101" s="259"/>
      <c r="E101" s="259"/>
      <c r="F101" s="259"/>
      <c r="G101" s="259"/>
      <c r="H101" s="260"/>
      <c r="I101" s="126"/>
      <c r="J101" s="126"/>
      <c r="K101" s="126"/>
      <c r="L101" s="81"/>
    </row>
    <row r="102" spans="1:12" ht="14.5">
      <c r="A102" s="261"/>
      <c r="B102" s="262"/>
      <c r="C102" s="262"/>
      <c r="D102" s="262"/>
      <c r="E102" s="262"/>
      <c r="F102" s="262"/>
      <c r="G102" s="262"/>
      <c r="H102" s="263"/>
      <c r="I102" s="126"/>
      <c r="J102" s="126"/>
      <c r="K102" s="126"/>
      <c r="L102" s="81"/>
    </row>
    <row r="103" spans="1:12" ht="14.5">
      <c r="A103" s="283" t="s">
        <v>124</v>
      </c>
      <c r="B103" s="265"/>
      <c r="C103" s="284" t="s">
        <v>125</v>
      </c>
      <c r="D103" s="267"/>
      <c r="E103" s="267"/>
      <c r="F103" s="267"/>
      <c r="G103" s="267"/>
      <c r="H103" s="265"/>
      <c r="I103" s="126"/>
      <c r="J103" s="127" t="s">
        <v>184</v>
      </c>
      <c r="K103" s="29" t="s">
        <v>185</v>
      </c>
      <c r="L103" s="81"/>
    </row>
    <row r="104" spans="1:12" ht="14.5">
      <c r="A104" s="128"/>
      <c r="B104" s="128"/>
      <c r="C104" s="128"/>
      <c r="D104" s="29"/>
      <c r="E104" s="29"/>
      <c r="F104" s="29"/>
      <c r="G104" s="29"/>
      <c r="H104" s="29"/>
      <c r="I104" s="126"/>
      <c r="J104" s="29"/>
      <c r="K104" s="29"/>
      <c r="L104" s="81"/>
    </row>
    <row r="105" spans="1:12" ht="14.5">
      <c r="A105" s="285" t="s">
        <v>207</v>
      </c>
      <c r="B105" s="269"/>
      <c r="C105" s="269"/>
      <c r="D105" s="269"/>
      <c r="E105" s="269"/>
      <c r="F105" s="269"/>
      <c r="G105" s="269"/>
      <c r="H105" s="270"/>
      <c r="I105" s="126"/>
      <c r="J105" s="286" t="str">
        <f>UPPER(A101)</f>
        <v>«SUZDAL CUP»</v>
      </c>
      <c r="K105" s="287"/>
      <c r="L105" s="81"/>
    </row>
    <row r="106" spans="1:12" ht="14.5">
      <c r="A106" s="129"/>
      <c r="B106" s="130" t="s">
        <v>1</v>
      </c>
      <c r="C106" s="131" t="s">
        <v>128</v>
      </c>
      <c r="D106" s="35" t="s">
        <v>129</v>
      </c>
      <c r="E106" s="290" t="s">
        <v>187</v>
      </c>
      <c r="F106" s="269"/>
      <c r="G106" s="269"/>
      <c r="H106" s="270"/>
      <c r="I106" s="126"/>
      <c r="J106" s="288"/>
      <c r="K106" s="289"/>
      <c r="L106" s="81"/>
    </row>
    <row r="107" spans="1:12" ht="14.5">
      <c r="A107" s="132" t="s">
        <v>130</v>
      </c>
      <c r="B107" s="133"/>
      <c r="C107" s="131" t="s">
        <v>131</v>
      </c>
      <c r="D107" s="133"/>
      <c r="E107" s="35" t="s">
        <v>132</v>
      </c>
      <c r="F107" s="35" t="s">
        <v>133</v>
      </c>
      <c r="G107" s="35" t="s">
        <v>134</v>
      </c>
      <c r="H107" s="35" t="s">
        <v>135</v>
      </c>
      <c r="I107" s="126"/>
      <c r="J107" s="291" t="str">
        <f>CONCATENATE("ИТОГОВОЕ МЕСТО ",UPPER(A105))</f>
        <v>ИТОГОВОЕ МЕСТО ДЕВОЧКИ – 10-12 ЛЕТ (2014-2012 Г.Р.) – ТРЕК 100 М (КРУГ 70-100 М)</v>
      </c>
      <c r="K107" s="270"/>
      <c r="L107" s="81"/>
    </row>
    <row r="108" spans="1:12" ht="14.5">
      <c r="A108" s="134">
        <f t="shared" ref="A108:A123" si="17">H108</f>
        <v>1</v>
      </c>
      <c r="B108" s="62">
        <f>VLOOKUP(C108,'Список общий'!$B$2:$F$115,2,0)</f>
        <v>37</v>
      </c>
      <c r="C108" s="63" t="str">
        <f>VLOOKUP(1,'100 м 12'!$A$33:$H$38,3,)</f>
        <v>Корзина Любовь Дмитриевна</v>
      </c>
      <c r="D108" s="51" t="str">
        <f>VLOOKUP(C108,'Список общий'!$B$2:$F$115,3,0)</f>
        <v>Ярославская область</v>
      </c>
      <c r="E108" s="52" t="s">
        <v>157</v>
      </c>
      <c r="F108" s="135">
        <v>0</v>
      </c>
      <c r="G108" s="54">
        <f t="shared" ref="G108:G123" si="18">IF((F108&gt;1), 9999,MID(E108,1,1)*60+MID(E108,3,2)+MID(E108,6,3)/1000)</f>
        <v>17.29</v>
      </c>
      <c r="H108" s="53">
        <f t="shared" ref="H108:H113" si="19">RANK(G108,$G$108:$G$113,1)</f>
        <v>1</v>
      </c>
      <c r="I108" s="126"/>
      <c r="J108" s="136">
        <v>1</v>
      </c>
      <c r="K108" s="63" t="str">
        <f t="shared" ref="K108:K123" si="20">VLOOKUP(J108,$A$108:$H$123,3,)</f>
        <v>Корзина Любовь Дмитриевна</v>
      </c>
      <c r="L108" s="81"/>
    </row>
    <row r="109" spans="1:12" ht="14.5">
      <c r="A109" s="134">
        <f t="shared" si="17"/>
        <v>3</v>
      </c>
      <c r="B109" s="62">
        <f>VLOOKUP(C109,'Список общий'!$B$2:$F$115,2,0)</f>
        <v>8</v>
      </c>
      <c r="C109" s="63" t="str">
        <f>VLOOKUP(1,'100 м 12'!$A$39:$H$43,3,)</f>
        <v>Баранова Анна Дмитриевна</v>
      </c>
      <c r="D109" s="51" t="str">
        <f>VLOOKUP(C109,'Список общий'!$B$2:$F$115,3,0)</f>
        <v>Санкт-Петербург</v>
      </c>
      <c r="E109" s="52" t="s">
        <v>162</v>
      </c>
      <c r="F109" s="135">
        <v>0</v>
      </c>
      <c r="G109" s="54">
        <f t="shared" si="18"/>
        <v>17.79</v>
      </c>
      <c r="H109" s="53">
        <f t="shared" si="19"/>
        <v>3</v>
      </c>
      <c r="I109" s="126"/>
      <c r="J109" s="136">
        <v>2</v>
      </c>
      <c r="K109" s="63" t="str">
        <f t="shared" si="20"/>
        <v>Кочетова Алиса Максимовна</v>
      </c>
      <c r="L109" s="81"/>
    </row>
    <row r="110" spans="1:12" ht="14.5">
      <c r="A110" s="134">
        <f t="shared" si="17"/>
        <v>2</v>
      </c>
      <c r="B110" s="62">
        <f>VLOOKUP(C110,'Список общий'!$B$2:$F$115,2,0)</f>
        <v>38</v>
      </c>
      <c r="C110" s="63" t="str">
        <f>VLOOKUP(1,'100 м 12'!$A$44:$H$48,3,)</f>
        <v>Кочетова Алиса Максимовна</v>
      </c>
      <c r="D110" s="51" t="str">
        <f>VLOOKUP(C110,'Список общий'!$B$2:$F$115,3,0)</f>
        <v>Владимирская область</v>
      </c>
      <c r="E110" s="52" t="s">
        <v>208</v>
      </c>
      <c r="F110" s="135">
        <v>0</v>
      </c>
      <c r="G110" s="54">
        <f t="shared" si="18"/>
        <v>17.54</v>
      </c>
      <c r="H110" s="53">
        <f t="shared" si="19"/>
        <v>2</v>
      </c>
      <c r="I110" s="126"/>
      <c r="J110" s="136">
        <v>3</v>
      </c>
      <c r="K110" s="63" t="str">
        <f t="shared" si="20"/>
        <v>Баранова Анна Дмитриевна</v>
      </c>
      <c r="L110" s="81"/>
    </row>
    <row r="111" spans="1:12" ht="14.5">
      <c r="A111" s="134">
        <f t="shared" si="17"/>
        <v>5</v>
      </c>
      <c r="B111" s="62">
        <f>VLOOKUP(C111,'Список общий'!$B$2:$F$115,2,0)</f>
        <v>93</v>
      </c>
      <c r="C111" s="63" t="str">
        <f>VLOOKUP(2,'100 м 12'!$A$33:$H$38,3,)</f>
        <v>Ях Кира Дмитриевная</v>
      </c>
      <c r="D111" s="51" t="str">
        <f>VLOOKUP(C111,'Список общий'!$B$2:$F$115,3,0)</f>
        <v xml:space="preserve">Владимирская область </v>
      </c>
      <c r="E111" s="52" t="s">
        <v>209</v>
      </c>
      <c r="F111" s="135">
        <v>0</v>
      </c>
      <c r="G111" s="54">
        <f t="shared" si="18"/>
        <v>18.79</v>
      </c>
      <c r="H111" s="53">
        <f t="shared" si="19"/>
        <v>5</v>
      </c>
      <c r="I111" s="126"/>
      <c r="J111" s="136">
        <v>4</v>
      </c>
      <c r="K111" s="63" t="str">
        <f t="shared" si="20"/>
        <v>Александрова Анна Дмитревна</v>
      </c>
      <c r="L111" s="81"/>
    </row>
    <row r="112" spans="1:12" ht="14.5">
      <c r="A112" s="134">
        <f t="shared" si="17"/>
        <v>6</v>
      </c>
      <c r="B112" s="62">
        <f>VLOOKUP(C112,'Список общий'!$B$2:$F$115,2,0)</f>
        <v>33</v>
      </c>
      <c r="C112" s="63" t="str">
        <f>VLOOKUP(2,'100 м 12'!$A$39:$H$43,3,)</f>
        <v xml:space="preserve">Клопова Валерия Васильевна </v>
      </c>
      <c r="D112" s="51" t="str">
        <f>VLOOKUP(C112,'Список общий'!$B$2:$F$115,3,0)</f>
        <v>Ярославская область</v>
      </c>
      <c r="E112" s="52" t="s">
        <v>210</v>
      </c>
      <c r="F112" s="135">
        <v>0</v>
      </c>
      <c r="G112" s="54">
        <f t="shared" si="18"/>
        <v>19.04</v>
      </c>
      <c r="H112" s="53">
        <f t="shared" si="19"/>
        <v>6</v>
      </c>
      <c r="I112" s="126"/>
      <c r="J112" s="136">
        <v>5</v>
      </c>
      <c r="K112" s="63" t="str">
        <f t="shared" si="20"/>
        <v>Ях Кира Дмитриевная</v>
      </c>
      <c r="L112" s="81"/>
    </row>
    <row r="113" spans="1:12" ht="14.5">
      <c r="A113" s="134">
        <f t="shared" si="17"/>
        <v>4</v>
      </c>
      <c r="B113" s="62">
        <f>VLOOKUP(C113,'Список общий'!$B$2:$F$115,2,0)</f>
        <v>3</v>
      </c>
      <c r="C113" s="63" t="str">
        <f>VLOOKUP(2,'100 м 12'!$A$44:$H$48,3,)</f>
        <v>Александрова Анна Дмитревна</v>
      </c>
      <c r="D113" s="51" t="str">
        <f>VLOOKUP(C113,'Список общий'!$B$2:$F$115,3,0)</f>
        <v xml:space="preserve">Владимирская область </v>
      </c>
      <c r="E113" s="52" t="s">
        <v>211</v>
      </c>
      <c r="F113" s="135">
        <v>0</v>
      </c>
      <c r="G113" s="54">
        <f t="shared" si="18"/>
        <v>18.48</v>
      </c>
      <c r="H113" s="53">
        <f t="shared" si="19"/>
        <v>4</v>
      </c>
      <c r="I113" s="126"/>
      <c r="J113" s="136">
        <v>6</v>
      </c>
      <c r="K113" s="63" t="str">
        <f t="shared" si="20"/>
        <v xml:space="preserve">Клопова Валерия Васильевна </v>
      </c>
      <c r="L113" s="81"/>
    </row>
    <row r="114" spans="1:12" ht="14.5">
      <c r="A114" s="140">
        <f t="shared" si="17"/>
        <v>7</v>
      </c>
      <c r="B114" s="141">
        <f>VLOOKUP(C114,'Список общий'!$B$2:$F$115,2,0)</f>
        <v>30</v>
      </c>
      <c r="C114" s="142" t="str">
        <f>VLOOKUP(3,'100 м 12'!$A$33:$H$38,3,)</f>
        <v>Капитонова Виктория Сергеевна</v>
      </c>
      <c r="D114" s="143" t="str">
        <f>VLOOKUP(C114,'Список общий'!$B$2:$F$115,3,0)</f>
        <v>Ярославская область</v>
      </c>
      <c r="E114" s="144" t="str">
        <f>VLOOKUP(3,'100 м 12'!$A$33:$H$38,5,)</f>
        <v>0.18.420</v>
      </c>
      <c r="F114" s="145">
        <v>0</v>
      </c>
      <c r="G114" s="146">
        <f t="shared" si="18"/>
        <v>18.420000000000002</v>
      </c>
      <c r="H114" s="147">
        <f t="shared" ref="H114:H123" si="21">RANK(G114,$G$114:$G$123,1)+6</f>
        <v>7</v>
      </c>
      <c r="I114" s="126"/>
      <c r="J114" s="136">
        <v>7</v>
      </c>
      <c r="K114" s="63" t="str">
        <f t="shared" si="20"/>
        <v>Капитонова Виктория Сергеевна</v>
      </c>
      <c r="L114" s="81"/>
    </row>
    <row r="115" spans="1:12" ht="14.5">
      <c r="A115" s="140">
        <f t="shared" si="17"/>
        <v>9</v>
      </c>
      <c r="B115" s="141">
        <f>VLOOKUP(C115,'Список общий'!$B$2:$F$115,2,0)</f>
        <v>4</v>
      </c>
      <c r="C115" s="142" t="str">
        <f>VLOOKUP(3,'100 м 12'!$A$39:$H$43,3,)</f>
        <v>Андреева Александра Сергеевна</v>
      </c>
      <c r="D115" s="143" t="str">
        <f>VLOOKUP(C115,'Список общий'!$B$2:$F$115,3,0)</f>
        <v>Москва</v>
      </c>
      <c r="E115" s="144" t="str">
        <f>VLOOKUP(3,'100 м 12'!$A$39:$H$43,5,)</f>
        <v>0.18.600</v>
      </c>
      <c r="F115" s="145">
        <v>0</v>
      </c>
      <c r="G115" s="146">
        <f t="shared" si="18"/>
        <v>18.600000000000001</v>
      </c>
      <c r="H115" s="147">
        <f t="shared" si="21"/>
        <v>9</v>
      </c>
      <c r="I115" s="126"/>
      <c r="J115" s="136">
        <v>8</v>
      </c>
      <c r="K115" s="63" t="str">
        <f t="shared" si="20"/>
        <v>Винник Варвара Александровна</v>
      </c>
      <c r="L115" s="81"/>
    </row>
    <row r="116" spans="1:12" ht="14.5">
      <c r="A116" s="140">
        <f t="shared" si="17"/>
        <v>8</v>
      </c>
      <c r="B116" s="141">
        <f>VLOOKUP(C116,'Список общий'!$B$2:$F$115,2,0)</f>
        <v>15</v>
      </c>
      <c r="C116" s="142" t="str">
        <f>VLOOKUP(3,'100 м 12'!$A$44:$H$48,3,)</f>
        <v>Винник Варвара Александровна</v>
      </c>
      <c r="D116" s="143" t="str">
        <f>VLOOKUP(C116,'Список общий'!$B$2:$F$115,3,0)</f>
        <v>Ярославская область</v>
      </c>
      <c r="E116" s="144" t="str">
        <f>VLOOKUP(3,'100 м 12'!$A$44:$H$48,5,)</f>
        <v>0.18.540</v>
      </c>
      <c r="F116" s="145">
        <v>0</v>
      </c>
      <c r="G116" s="146">
        <f t="shared" si="18"/>
        <v>18.54</v>
      </c>
      <c r="H116" s="147">
        <f t="shared" si="21"/>
        <v>8</v>
      </c>
      <c r="I116" s="126"/>
      <c r="J116" s="136">
        <v>9</v>
      </c>
      <c r="K116" s="63" t="str">
        <f t="shared" si="20"/>
        <v>Андреева Александра Сергеевна</v>
      </c>
      <c r="L116" s="81"/>
    </row>
    <row r="117" spans="1:12" ht="14.5">
      <c r="A117" s="140">
        <f t="shared" si="17"/>
        <v>12</v>
      </c>
      <c r="B117" s="141">
        <f>VLOOKUP(C117,'Список общий'!$B$2:$F$115,2,0)</f>
        <v>53</v>
      </c>
      <c r="C117" s="142" t="str">
        <f>VLOOKUP(4,'100 м 12'!$A$33:$H$38,3,)</f>
        <v xml:space="preserve">Нагорная Валентина Максимовна </v>
      </c>
      <c r="D117" s="143" t="str">
        <f>VLOOKUP(C117,'Список общий'!$B$2:$F$115,3,0)</f>
        <v>Краснодарский Край</v>
      </c>
      <c r="E117" s="144" t="str">
        <f>VLOOKUP(4,'100 м 12'!$A$33:$H$38,5,)</f>
        <v>0.19.600</v>
      </c>
      <c r="F117" s="145">
        <v>0</v>
      </c>
      <c r="G117" s="146">
        <f t="shared" si="18"/>
        <v>19.600000000000001</v>
      </c>
      <c r="H117" s="147">
        <f t="shared" si="21"/>
        <v>12</v>
      </c>
      <c r="I117" s="126"/>
      <c r="J117" s="136">
        <v>10</v>
      </c>
      <c r="K117" s="63" t="str">
        <f t="shared" si="20"/>
        <v>Загитова Анастасия Артуровна</v>
      </c>
      <c r="L117" s="81"/>
    </row>
    <row r="118" spans="1:12" ht="14.5">
      <c r="A118" s="140">
        <f t="shared" si="17"/>
        <v>10</v>
      </c>
      <c r="B118" s="141">
        <f>VLOOKUP(C118,'Список общий'!$B$2:$F$115,2,0)</f>
        <v>26</v>
      </c>
      <c r="C118" s="142" t="str">
        <f>VLOOKUP(4,'100 м 12'!$A$39:$H$43,3,)</f>
        <v>Загитова Анастасия Артуровна</v>
      </c>
      <c r="D118" s="143" t="str">
        <f>VLOOKUP(C118,'Список общий'!$B$2:$F$115,3,0)</f>
        <v>Республика Башкортостан</v>
      </c>
      <c r="E118" s="144" t="str">
        <f>VLOOKUP(4,'100 м 12'!$A$39:$H$43,5,)</f>
        <v>0.19.100</v>
      </c>
      <c r="F118" s="145">
        <v>0</v>
      </c>
      <c r="G118" s="146">
        <f t="shared" si="18"/>
        <v>19.100000000000001</v>
      </c>
      <c r="H118" s="147">
        <f t="shared" si="21"/>
        <v>10</v>
      </c>
      <c r="I118" s="126"/>
      <c r="J118" s="136">
        <v>11</v>
      </c>
      <c r="K118" s="63" t="str">
        <f t="shared" si="20"/>
        <v>Полякова Ксения Сергеевна</v>
      </c>
      <c r="L118" s="81"/>
    </row>
    <row r="119" spans="1:12" ht="14.5">
      <c r="A119" s="140">
        <f t="shared" si="17"/>
        <v>11</v>
      </c>
      <c r="B119" s="141">
        <f>VLOOKUP(C119,'Список общий'!$B$2:$F$115,2,0)</f>
        <v>58</v>
      </c>
      <c r="C119" s="142" t="str">
        <f>VLOOKUP(4,'100 м 12'!$A$44:$H$48,3,)</f>
        <v>Полякова Ксения Сергеевна</v>
      </c>
      <c r="D119" s="143" t="str">
        <f>VLOOKUP(C119,'Список общий'!$B$2:$F$115,3,0)</f>
        <v>Владимирская область</v>
      </c>
      <c r="E119" s="144" t="str">
        <f>VLOOKUP(4,'100 м 12'!$A$44:$H$48,5,)</f>
        <v>0.19.420</v>
      </c>
      <c r="F119" s="145">
        <v>0</v>
      </c>
      <c r="G119" s="146">
        <f t="shared" si="18"/>
        <v>19.420000000000002</v>
      </c>
      <c r="H119" s="147">
        <f t="shared" si="21"/>
        <v>11</v>
      </c>
      <c r="I119" s="126"/>
      <c r="J119" s="136">
        <v>12</v>
      </c>
      <c r="K119" s="63" t="str">
        <f t="shared" si="20"/>
        <v xml:space="preserve">Нагорная Валентина Максимовна </v>
      </c>
      <c r="L119" s="81"/>
    </row>
    <row r="120" spans="1:12" ht="14.5">
      <c r="A120" s="140">
        <f t="shared" si="17"/>
        <v>13</v>
      </c>
      <c r="B120" s="141">
        <f>VLOOKUP(C120,'Список общий'!$B$2:$F$115,2,0)</f>
        <v>27</v>
      </c>
      <c r="C120" s="142" t="str">
        <f>VLOOKUP(5,'100 м 12'!$A$33:$H$38,3,)</f>
        <v>Зяблова Ксения Ильинична</v>
      </c>
      <c r="D120" s="143" t="str">
        <f>VLOOKUP(C120,'Список общий'!$B$2:$F$115,3,0)</f>
        <v xml:space="preserve">Владимирская область </v>
      </c>
      <c r="E120" s="144" t="str">
        <f>VLOOKUP(5,'100 м 12'!$A$33:$H$38,5,)</f>
        <v>0.19.850</v>
      </c>
      <c r="F120" s="145">
        <v>0</v>
      </c>
      <c r="G120" s="146">
        <f t="shared" si="18"/>
        <v>19.850000000000001</v>
      </c>
      <c r="H120" s="147">
        <f t="shared" si="21"/>
        <v>13</v>
      </c>
      <c r="I120" s="126"/>
      <c r="J120" s="136">
        <v>13</v>
      </c>
      <c r="K120" s="63" t="str">
        <f t="shared" si="20"/>
        <v>Зяблова Ксения Ильинична</v>
      </c>
      <c r="L120" s="81"/>
    </row>
    <row r="121" spans="1:12" ht="14.5">
      <c r="A121" s="140">
        <f t="shared" si="17"/>
        <v>14</v>
      </c>
      <c r="B121" s="141">
        <f>VLOOKUP(C121,'Список общий'!$B$2:$F$115,2,0)</f>
        <v>66</v>
      </c>
      <c r="C121" s="142" t="str">
        <f>VLOOKUP(5,'100 м 12'!$A$39:$H$43,3,)</f>
        <v>Сидоренко Ульяна Алексеевна</v>
      </c>
      <c r="D121" s="143" t="str">
        <f>VLOOKUP(C121,'Список общий'!$B$2:$F$115,3,0)</f>
        <v>Краснодарский край</v>
      </c>
      <c r="E121" s="144" t="str">
        <f>VLOOKUP(5,'100 м 12'!$A$39:$H$43,5,)</f>
        <v>0.19.920</v>
      </c>
      <c r="F121" s="145">
        <v>0</v>
      </c>
      <c r="G121" s="146">
        <f t="shared" si="18"/>
        <v>19.920000000000002</v>
      </c>
      <c r="H121" s="147">
        <f t="shared" si="21"/>
        <v>14</v>
      </c>
      <c r="I121" s="126"/>
      <c r="J121" s="136">
        <v>14</v>
      </c>
      <c r="K121" s="63" t="str">
        <f t="shared" si="20"/>
        <v>Сидоренко Ульяна Алексеевна</v>
      </c>
      <c r="L121" s="81"/>
    </row>
    <row r="122" spans="1:12" ht="14.5">
      <c r="A122" s="140">
        <f t="shared" si="17"/>
        <v>15</v>
      </c>
      <c r="B122" s="141">
        <f>VLOOKUP(C122,'Список общий'!$B$2:$F$115,2,0)</f>
        <v>5</v>
      </c>
      <c r="C122" s="142" t="str">
        <f>VLOOKUP(5,'100 м 12'!$A$44:$H$48,3,)</f>
        <v>Апрохина Софья Михайловна</v>
      </c>
      <c r="D122" s="143" t="str">
        <f>VLOOKUP(C122,'Список общий'!$B$2:$F$115,3,0)</f>
        <v>Ярославская область</v>
      </c>
      <c r="E122" s="144" t="str">
        <f>VLOOKUP(5,'100 м 12'!$A$44:$H$48,5,)</f>
        <v>0.20.420</v>
      </c>
      <c r="F122" s="145">
        <v>0</v>
      </c>
      <c r="G122" s="146">
        <f t="shared" si="18"/>
        <v>20.420000000000002</v>
      </c>
      <c r="H122" s="147">
        <f t="shared" si="21"/>
        <v>15</v>
      </c>
      <c r="I122" s="126"/>
      <c r="J122" s="136">
        <v>15</v>
      </c>
      <c r="K122" s="63" t="str">
        <f t="shared" si="20"/>
        <v>Апрохина Софья Михайловна</v>
      </c>
      <c r="L122" s="81"/>
    </row>
    <row r="123" spans="1:12" ht="14.5">
      <c r="A123" s="140">
        <f t="shared" si="17"/>
        <v>16</v>
      </c>
      <c r="B123" s="141">
        <f>VLOOKUP(C123,'Список общий'!$B$2:$F$115,2,0)</f>
        <v>92</v>
      </c>
      <c r="C123" s="142" t="str">
        <f>VLOOKUP(6,'100 м 12'!$A$33:$H$38,3,)</f>
        <v>Яворская Елизавета Дмитриевна</v>
      </c>
      <c r="D123" s="143" t="str">
        <f>VLOOKUP(C123,'Список общий'!$B$2:$F$115,3,0)</f>
        <v>Санкт-Петербург</v>
      </c>
      <c r="E123" s="144" t="str">
        <f>VLOOKUP(6,'100 м 12'!$A$33:$H$38,5,)</f>
        <v>0.20.730</v>
      </c>
      <c r="F123" s="145">
        <v>0</v>
      </c>
      <c r="G123" s="146">
        <f t="shared" si="18"/>
        <v>20.73</v>
      </c>
      <c r="H123" s="147">
        <f t="shared" si="21"/>
        <v>16</v>
      </c>
      <c r="I123" s="126"/>
      <c r="J123" s="136">
        <v>16</v>
      </c>
      <c r="K123" s="63" t="str">
        <f t="shared" si="20"/>
        <v>Яворская Елизавета Дмитриевна</v>
      </c>
      <c r="L123" s="81"/>
    </row>
    <row r="124" spans="1:12" ht="14.5">
      <c r="A124" s="137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</row>
    <row r="125" spans="1:12" ht="14.5">
      <c r="A125" s="138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1"/>
    </row>
    <row r="126" spans="1:12" ht="14.5">
      <c r="A126" s="282" t="s">
        <v>123</v>
      </c>
      <c r="B126" s="259"/>
      <c r="C126" s="259"/>
      <c r="D126" s="259"/>
      <c r="E126" s="259"/>
      <c r="F126" s="259"/>
      <c r="G126" s="259"/>
      <c r="H126" s="260"/>
      <c r="I126" s="126"/>
      <c r="J126" s="126"/>
      <c r="K126" s="126"/>
      <c r="L126" s="81"/>
    </row>
    <row r="127" spans="1:12" ht="14.5">
      <c r="A127" s="261"/>
      <c r="B127" s="262"/>
      <c r="C127" s="262"/>
      <c r="D127" s="262"/>
      <c r="E127" s="262"/>
      <c r="F127" s="262"/>
      <c r="G127" s="262"/>
      <c r="H127" s="263"/>
      <c r="I127" s="126"/>
      <c r="J127" s="126"/>
      <c r="K127" s="126"/>
      <c r="L127" s="81"/>
    </row>
    <row r="128" spans="1:12" ht="14.5">
      <c r="A128" s="283" t="s">
        <v>124</v>
      </c>
      <c r="B128" s="265"/>
      <c r="C128" s="284" t="s">
        <v>125</v>
      </c>
      <c r="D128" s="267"/>
      <c r="E128" s="267"/>
      <c r="F128" s="267"/>
      <c r="G128" s="267"/>
      <c r="H128" s="265"/>
      <c r="I128" s="126"/>
      <c r="J128" s="127" t="s">
        <v>184</v>
      </c>
      <c r="K128" s="29" t="s">
        <v>185</v>
      </c>
      <c r="L128" s="81"/>
    </row>
    <row r="129" spans="1:12" ht="14.5">
      <c r="A129" s="128"/>
      <c r="B129" s="128"/>
      <c r="C129" s="128"/>
      <c r="D129" s="29"/>
      <c r="E129" s="29"/>
      <c r="F129" s="29"/>
      <c r="G129" s="29"/>
      <c r="H129" s="29"/>
      <c r="I129" s="126"/>
      <c r="J129" s="29"/>
      <c r="K129" s="29"/>
      <c r="L129" s="81"/>
    </row>
    <row r="130" spans="1:12" ht="14.5">
      <c r="A130" s="285" t="s">
        <v>212</v>
      </c>
      <c r="B130" s="269"/>
      <c r="C130" s="269"/>
      <c r="D130" s="269"/>
      <c r="E130" s="269"/>
      <c r="F130" s="269"/>
      <c r="G130" s="269"/>
      <c r="H130" s="270"/>
      <c r="I130" s="126"/>
      <c r="J130" s="286" t="str">
        <f>UPPER(A126)</f>
        <v>«SUZDAL CUP»</v>
      </c>
      <c r="K130" s="287"/>
      <c r="L130" s="81"/>
    </row>
    <row r="131" spans="1:12" ht="14.5">
      <c r="A131" s="129"/>
      <c r="B131" s="130" t="s">
        <v>1</v>
      </c>
      <c r="C131" s="131" t="s">
        <v>128</v>
      </c>
      <c r="D131" s="35" t="s">
        <v>129</v>
      </c>
      <c r="E131" s="290" t="s">
        <v>187</v>
      </c>
      <c r="F131" s="269"/>
      <c r="G131" s="269"/>
      <c r="H131" s="270"/>
      <c r="I131" s="126"/>
      <c r="J131" s="288"/>
      <c r="K131" s="289"/>
      <c r="L131" s="81"/>
    </row>
    <row r="132" spans="1:12" ht="14.5">
      <c r="A132" s="132" t="s">
        <v>130</v>
      </c>
      <c r="B132" s="133"/>
      <c r="C132" s="131" t="s">
        <v>131</v>
      </c>
      <c r="D132" s="133"/>
      <c r="E132" s="35" t="s">
        <v>132</v>
      </c>
      <c r="F132" s="35" t="s">
        <v>133</v>
      </c>
      <c r="G132" s="35" t="s">
        <v>134</v>
      </c>
      <c r="H132" s="35" t="s">
        <v>135</v>
      </c>
      <c r="I132" s="126"/>
      <c r="J132" s="291" t="str">
        <f>CONCATENATE("ИТОГОВОЕ МЕСТО ",UPPER(A130))</f>
        <v>ИТОГОВОЕ МЕСТО МАЛЬЧИКИ – 10-12 ЛЕТ (2014-2012 Г.Р.) – ТРЕК 100 М (КРУГ 70-100 М)</v>
      </c>
      <c r="K132" s="270"/>
      <c r="L132" s="81"/>
    </row>
    <row r="133" spans="1:12" ht="14.5">
      <c r="A133" s="134">
        <f t="shared" ref="A133:A142" si="22">H133</f>
        <v>2</v>
      </c>
      <c r="B133" s="62">
        <f>VLOOKUP(C133,'Список общий'!$B$2:$F$115,2,0)</f>
        <v>61</v>
      </c>
      <c r="C133" s="63" t="str">
        <f>VLOOKUP(1,'100 м 12'!$A$58:$H$63,3,)</f>
        <v>Раптев Егор Евгеньевич</v>
      </c>
      <c r="D133" s="51" t="str">
        <f>VLOOKUP(C133,'Список общий'!$B$2:$F$115,3,0)</f>
        <v>Владимирская область</v>
      </c>
      <c r="E133" s="52" t="s">
        <v>208</v>
      </c>
      <c r="F133" s="135">
        <v>0</v>
      </c>
      <c r="G133" s="54">
        <f t="shared" ref="G133:G142" si="23">IF((F133&gt;1), 9999,MID(E133,1,1)*60+MID(E133,3,2)+MID(E133,6,3)/1000)</f>
        <v>17.54</v>
      </c>
      <c r="H133" s="53">
        <f t="shared" ref="H133:H138" si="24">RANK(G133,$G$133:$G$138,1)</f>
        <v>2</v>
      </c>
      <c r="I133" s="126"/>
      <c r="J133" s="136">
        <v>1</v>
      </c>
      <c r="K133" s="63" t="str">
        <f t="shared" ref="K133:K140" si="25">VLOOKUP(J133,$A$133:$H$144,3,)</f>
        <v>Епифанов Ярослав Михайлович</v>
      </c>
      <c r="L133" s="81"/>
    </row>
    <row r="134" spans="1:12" ht="14.5">
      <c r="A134" s="134">
        <f t="shared" si="22"/>
        <v>4</v>
      </c>
      <c r="B134" s="62">
        <f>VLOOKUP(C134,'Список общий'!$B$2:$F$115,2,0)</f>
        <v>76</v>
      </c>
      <c r="C134" s="63" t="str">
        <f>VLOOKUP(1,'100 м 12'!$A$64:$H$69,3,)</f>
        <v>Федотов Кирилл Дмитриевич</v>
      </c>
      <c r="D134" s="51" t="str">
        <f>VLOOKUP(C134,'Список общий'!$B$2:$F$115,3,0)</f>
        <v xml:space="preserve">Владимирская область </v>
      </c>
      <c r="E134" s="52" t="s">
        <v>150</v>
      </c>
      <c r="F134" s="135">
        <v>0</v>
      </c>
      <c r="G134" s="54">
        <f t="shared" si="23"/>
        <v>18.420000000000002</v>
      </c>
      <c r="H134" s="53">
        <f t="shared" si="24"/>
        <v>4</v>
      </c>
      <c r="I134" s="126"/>
      <c r="J134" s="136">
        <v>2</v>
      </c>
      <c r="K134" s="63" t="str">
        <f t="shared" si="25"/>
        <v>Раптев Егор Евгеньевич</v>
      </c>
      <c r="L134" s="81"/>
    </row>
    <row r="135" spans="1:12" ht="14.5">
      <c r="A135" s="134">
        <f t="shared" si="22"/>
        <v>1</v>
      </c>
      <c r="B135" s="62">
        <f>VLOOKUP(C135,'Список общий'!$B$2:$F$115,2,0)</f>
        <v>23</v>
      </c>
      <c r="C135" s="63" t="str">
        <f>VLOOKUP(2,'100 м 12'!$A$58:$H$63,3,)</f>
        <v>Епифанов Ярослав Михайлович</v>
      </c>
      <c r="D135" s="51" t="str">
        <f>VLOOKUP(C135,'Список общий'!$B$2:$F$115,3,0)</f>
        <v>Ярославская область</v>
      </c>
      <c r="E135" s="52" t="s">
        <v>157</v>
      </c>
      <c r="F135" s="135">
        <v>0</v>
      </c>
      <c r="G135" s="54">
        <f t="shared" si="23"/>
        <v>17.29</v>
      </c>
      <c r="H135" s="53">
        <f t="shared" si="24"/>
        <v>1</v>
      </c>
      <c r="I135" s="126"/>
      <c r="J135" s="136">
        <v>3</v>
      </c>
      <c r="K135" s="63" t="str">
        <f t="shared" si="25"/>
        <v>Хромов Богдан Егорович</v>
      </c>
      <c r="L135" s="81"/>
    </row>
    <row r="136" spans="1:12" ht="14.5">
      <c r="A136" s="134">
        <f t="shared" si="22"/>
        <v>3</v>
      </c>
      <c r="B136" s="62">
        <f>VLOOKUP(C136,'Список общий'!$B$2:$F$115,2,0)</f>
        <v>80</v>
      </c>
      <c r="C136" s="63" t="str">
        <f>VLOOKUP(2,'100 м 12'!$A$64:$H$69,3,)</f>
        <v>Хромов Богдан Егорович</v>
      </c>
      <c r="D136" s="51" t="str">
        <f>VLOOKUP(C136,'Список общий'!$B$2:$F$115,3,0)</f>
        <v>Пензенская облась</v>
      </c>
      <c r="E136" s="52" t="s">
        <v>151</v>
      </c>
      <c r="F136" s="135">
        <v>0</v>
      </c>
      <c r="G136" s="54">
        <f t="shared" si="23"/>
        <v>18.170000000000002</v>
      </c>
      <c r="H136" s="53">
        <f t="shared" si="24"/>
        <v>3</v>
      </c>
      <c r="I136" s="126"/>
      <c r="J136" s="136">
        <v>4</v>
      </c>
      <c r="K136" s="63" t="str">
        <f t="shared" si="25"/>
        <v>Федотов Кирилл Дмитриевич</v>
      </c>
      <c r="L136" s="81"/>
    </row>
    <row r="137" spans="1:12" ht="14.5">
      <c r="A137" s="134">
        <f t="shared" si="22"/>
        <v>6</v>
      </c>
      <c r="B137" s="62">
        <f>VLOOKUP(C137,'Список общий'!$B$2:$F$115,2,0)</f>
        <v>69</v>
      </c>
      <c r="C137" s="63" t="str">
        <f>VLOOKUP(3,'100 м 12'!$A$58:$H$63,3,)</f>
        <v>Смирнов Давид Владимирович</v>
      </c>
      <c r="D137" s="51" t="str">
        <f>VLOOKUP(C137,'Список общий'!$B$2:$F$115,3,0)</f>
        <v>Ярославская область</v>
      </c>
      <c r="E137" s="52" t="s">
        <v>136</v>
      </c>
      <c r="F137" s="135">
        <v>0</v>
      </c>
      <c r="G137" s="54">
        <f t="shared" si="23"/>
        <v>19.170000000000002</v>
      </c>
      <c r="H137" s="53">
        <f t="shared" si="24"/>
        <v>6</v>
      </c>
      <c r="I137" s="126"/>
      <c r="J137" s="136">
        <v>5</v>
      </c>
      <c r="K137" s="63" t="str">
        <f t="shared" si="25"/>
        <v xml:space="preserve">Шориков Ярослав Викторович </v>
      </c>
      <c r="L137" s="81"/>
    </row>
    <row r="138" spans="1:12" ht="14.5">
      <c r="A138" s="134">
        <f t="shared" si="22"/>
        <v>5</v>
      </c>
      <c r="B138" s="62">
        <f>VLOOKUP(C138,'Список общий'!$B$2:$F$115,2,0)</f>
        <v>87</v>
      </c>
      <c r="C138" s="63" t="str">
        <f>VLOOKUP(3,'100 м 12'!$A$64:$H$69,3,)</f>
        <v xml:space="preserve">Шориков Ярослав Викторович </v>
      </c>
      <c r="D138" s="51" t="str">
        <f>VLOOKUP(C138,'Список общий'!$B$2:$F$115,3,0)</f>
        <v xml:space="preserve">Ярославская область </v>
      </c>
      <c r="E138" s="52" t="s">
        <v>209</v>
      </c>
      <c r="F138" s="135">
        <v>0</v>
      </c>
      <c r="G138" s="54">
        <f t="shared" si="23"/>
        <v>18.79</v>
      </c>
      <c r="H138" s="53">
        <f t="shared" si="24"/>
        <v>5</v>
      </c>
      <c r="I138" s="126"/>
      <c r="J138" s="136">
        <v>6</v>
      </c>
      <c r="K138" s="63" t="str">
        <f t="shared" si="25"/>
        <v>Смирнов Давид Владимирович</v>
      </c>
      <c r="L138" s="81"/>
    </row>
    <row r="139" spans="1:12" ht="14.5">
      <c r="A139" s="140">
        <f t="shared" si="22"/>
        <v>7</v>
      </c>
      <c r="B139" s="141">
        <f>VLOOKUP(C139,'Список общий'!$B$2:$F$115,2,0)</f>
        <v>42</v>
      </c>
      <c r="C139" s="142" t="str">
        <f>VLOOKUP(4,'100 м 12'!$A$58:$H$63,3,)</f>
        <v xml:space="preserve">Лаврищев Степан Александрович </v>
      </c>
      <c r="D139" s="143" t="str">
        <f>VLOOKUP(C139,'Список общий'!$B$2:$F$115,3,0)</f>
        <v>Ярославская область</v>
      </c>
      <c r="E139" s="144" t="str">
        <f>VLOOKUP(4,'100 м 12'!$A$58:$H$63,5,)</f>
        <v>0.19.670</v>
      </c>
      <c r="F139" s="145">
        <v>0</v>
      </c>
      <c r="G139" s="146">
        <f t="shared" si="23"/>
        <v>19.670000000000002</v>
      </c>
      <c r="H139" s="147">
        <f t="shared" ref="H139:H142" si="26">RANK(G139,$G$139:$G$144,1)+6</f>
        <v>7</v>
      </c>
      <c r="I139" s="126"/>
      <c r="J139" s="136">
        <v>7</v>
      </c>
      <c r="K139" s="63" t="str">
        <f t="shared" si="25"/>
        <v xml:space="preserve">Лаврищев Степан Александрович </v>
      </c>
      <c r="L139" s="81"/>
    </row>
    <row r="140" spans="1:12" ht="14.5">
      <c r="A140" s="140">
        <f t="shared" si="22"/>
        <v>8</v>
      </c>
      <c r="B140" s="141">
        <f>VLOOKUP(C140,'Список общий'!$B$2:$F$115,2,0)</f>
        <v>65</v>
      </c>
      <c r="C140" s="142" t="str">
        <f>VLOOKUP(4,'100 м 12'!$A$64:$H$69,3,)</f>
        <v>Сахаров Никита Сергеевич</v>
      </c>
      <c r="D140" s="143" t="str">
        <f>VLOOKUP(C140,'Список общий'!$B$2:$F$115,3,0)</f>
        <v>Ивановская область</v>
      </c>
      <c r="E140" s="144" t="str">
        <f>VLOOKUP(4,'100 м 12'!$A$64:$H$69,5,)</f>
        <v>0.20.420</v>
      </c>
      <c r="F140" s="145">
        <v>0</v>
      </c>
      <c r="G140" s="146">
        <f t="shared" si="23"/>
        <v>20.420000000000002</v>
      </c>
      <c r="H140" s="147">
        <f t="shared" si="26"/>
        <v>8</v>
      </c>
      <c r="I140" s="126"/>
      <c r="J140" s="136">
        <v>8</v>
      </c>
      <c r="K140" s="63" t="str">
        <f t="shared" si="25"/>
        <v>Сахаров Никита Сергеевич</v>
      </c>
      <c r="L140" s="81"/>
    </row>
    <row r="141" spans="1:12" ht="14.5">
      <c r="A141" s="148">
        <f t="shared" si="22"/>
        <v>9</v>
      </c>
      <c r="B141" s="149">
        <f>VLOOKUP(C141,'Список общий'!$B$2:$F$115,2,0)</f>
        <v>16</v>
      </c>
      <c r="C141" s="150" t="str">
        <f>VLOOKUP(5,'100 м 12'!$A$58:$H$63,3,)</f>
        <v>Волков Максим Михайлович</v>
      </c>
      <c r="D141" s="151" t="str">
        <f>VLOOKUP(C141,'Список общий'!$B$2:$F$115,3,0)</f>
        <v xml:space="preserve">Владимирская область </v>
      </c>
      <c r="E141" s="152" t="str">
        <f>VLOOKUP(5,'100 м 12'!$A$58:$H$63,5,)</f>
        <v>9.99.999</v>
      </c>
      <c r="F141" s="153">
        <v>0</v>
      </c>
      <c r="G141" s="154">
        <f t="shared" si="23"/>
        <v>639.99900000000002</v>
      </c>
      <c r="H141" s="155">
        <f t="shared" si="26"/>
        <v>9</v>
      </c>
      <c r="I141" s="126"/>
      <c r="J141" s="136">
        <v>9</v>
      </c>
      <c r="K141" s="63"/>
      <c r="L141" s="81"/>
    </row>
    <row r="142" spans="1:12" ht="14.5">
      <c r="A142" s="148">
        <f t="shared" si="22"/>
        <v>9</v>
      </c>
      <c r="B142" s="149">
        <f>VLOOKUP(C142,'Список общий'!$B$2:$F$115,2,0)</f>
        <v>36</v>
      </c>
      <c r="C142" s="150" t="str">
        <f>VLOOKUP(5,'100 м 12'!$A$64:$H$69,3,)</f>
        <v>Коньков Илья Сергеевич</v>
      </c>
      <c r="D142" s="151" t="str">
        <f>VLOOKUP(C142,'Список общий'!$B$2:$F$115,3,0)</f>
        <v>Краснодарский край</v>
      </c>
      <c r="E142" s="152" t="str">
        <f>VLOOKUP(5,'100 м 12'!$A$64:$H$69,5,)</f>
        <v>9.99.999</v>
      </c>
      <c r="F142" s="153">
        <v>0</v>
      </c>
      <c r="G142" s="154">
        <f t="shared" si="23"/>
        <v>639.99900000000002</v>
      </c>
      <c r="H142" s="155">
        <f t="shared" si="26"/>
        <v>9</v>
      </c>
      <c r="I142" s="126"/>
      <c r="J142" s="136">
        <v>10</v>
      </c>
      <c r="K142" s="63"/>
      <c r="L142" s="81"/>
    </row>
    <row r="143" spans="1:12" ht="14.5">
      <c r="A143" s="140"/>
      <c r="B143" s="141"/>
      <c r="C143" s="142"/>
      <c r="D143" s="143"/>
      <c r="E143" s="144"/>
      <c r="F143" s="145"/>
      <c r="G143" s="146"/>
      <c r="H143" s="147"/>
      <c r="I143" s="126"/>
      <c r="J143" s="136"/>
      <c r="K143" s="63"/>
      <c r="L143" s="81"/>
    </row>
    <row r="144" spans="1:12" ht="14.5">
      <c r="A144" s="140"/>
      <c r="B144" s="141"/>
      <c r="C144" s="142"/>
      <c r="D144" s="143"/>
      <c r="E144" s="144"/>
      <c r="F144" s="145"/>
      <c r="G144" s="146"/>
      <c r="H144" s="147"/>
      <c r="I144" s="126"/>
      <c r="J144" s="136"/>
      <c r="K144" s="63"/>
      <c r="L144" s="81"/>
    </row>
    <row r="145" spans="1:12" ht="14.5" hidden="1">
      <c r="A145" s="134"/>
      <c r="B145" s="62"/>
      <c r="C145" s="63"/>
      <c r="D145" s="51"/>
      <c r="E145" s="52"/>
      <c r="F145" s="135"/>
      <c r="G145" s="54"/>
      <c r="H145" s="53"/>
      <c r="I145" s="126"/>
      <c r="J145" s="136"/>
      <c r="K145" s="63"/>
      <c r="L145" s="81"/>
    </row>
    <row r="146" spans="1:12" ht="14.5" hidden="1">
      <c r="A146" s="134"/>
      <c r="B146" s="62"/>
      <c r="C146" s="63"/>
      <c r="D146" s="51"/>
      <c r="E146" s="52"/>
      <c r="F146" s="135"/>
      <c r="G146" s="54"/>
      <c r="H146" s="53"/>
      <c r="I146" s="126"/>
      <c r="J146" s="136"/>
      <c r="K146" s="63"/>
      <c r="L146" s="81"/>
    </row>
    <row r="147" spans="1:12" ht="14.5" hidden="1">
      <c r="A147" s="134"/>
      <c r="B147" s="62"/>
      <c r="C147" s="63"/>
      <c r="D147" s="51"/>
      <c r="E147" s="52"/>
      <c r="F147" s="135"/>
      <c r="G147" s="54"/>
      <c r="H147" s="53"/>
      <c r="I147" s="126"/>
      <c r="J147" s="136"/>
      <c r="K147" s="63"/>
      <c r="L147" s="81"/>
    </row>
    <row r="148" spans="1:12" ht="14.5" hidden="1">
      <c r="A148" s="134"/>
      <c r="B148" s="62"/>
      <c r="C148" s="63"/>
      <c r="D148" s="51"/>
      <c r="E148" s="52"/>
      <c r="F148" s="135"/>
      <c r="G148" s="54"/>
      <c r="H148" s="53"/>
      <c r="I148" s="81"/>
      <c r="J148" s="136"/>
      <c r="K148" s="63"/>
      <c r="L148" s="81"/>
    </row>
    <row r="149" spans="1:12" ht="14.5">
      <c r="A149" s="137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</row>
    <row r="150" spans="1:12" ht="14.5">
      <c r="A150" s="138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1"/>
    </row>
    <row r="151" spans="1:12" ht="14.5">
      <c r="A151" s="282" t="s">
        <v>123</v>
      </c>
      <c r="B151" s="259"/>
      <c r="C151" s="259"/>
      <c r="D151" s="259"/>
      <c r="E151" s="259"/>
      <c r="F151" s="259"/>
      <c r="G151" s="259"/>
      <c r="H151" s="260"/>
      <c r="I151" s="126"/>
      <c r="J151" s="126"/>
      <c r="K151" s="126"/>
      <c r="L151" s="81"/>
    </row>
    <row r="152" spans="1:12" ht="14.5">
      <c r="A152" s="261"/>
      <c r="B152" s="262"/>
      <c r="C152" s="262"/>
      <c r="D152" s="262"/>
      <c r="E152" s="262"/>
      <c r="F152" s="262"/>
      <c r="G152" s="262"/>
      <c r="H152" s="263"/>
      <c r="I152" s="126"/>
      <c r="J152" s="126"/>
      <c r="K152" s="126"/>
      <c r="L152" s="81"/>
    </row>
    <row r="153" spans="1:12" ht="14.5">
      <c r="A153" s="283" t="s">
        <v>124</v>
      </c>
      <c r="B153" s="265"/>
      <c r="C153" s="284" t="s">
        <v>125</v>
      </c>
      <c r="D153" s="267"/>
      <c r="E153" s="267"/>
      <c r="F153" s="267"/>
      <c r="G153" s="267"/>
      <c r="H153" s="265"/>
      <c r="I153" s="126"/>
      <c r="J153" s="127" t="s">
        <v>184</v>
      </c>
      <c r="K153" s="29" t="s">
        <v>185</v>
      </c>
      <c r="L153" s="81"/>
    </row>
    <row r="154" spans="1:12" ht="14.5">
      <c r="A154" s="128"/>
      <c r="B154" s="128"/>
      <c r="C154" s="128"/>
      <c r="D154" s="29"/>
      <c r="E154" s="29"/>
      <c r="F154" s="29"/>
      <c r="G154" s="29"/>
      <c r="H154" s="29"/>
      <c r="I154" s="126"/>
      <c r="J154" s="29"/>
      <c r="K154" s="29"/>
      <c r="L154" s="81"/>
    </row>
    <row r="155" spans="1:12" ht="14.5">
      <c r="A155" s="285" t="s">
        <v>213</v>
      </c>
      <c r="B155" s="269"/>
      <c r="C155" s="269"/>
      <c r="D155" s="269"/>
      <c r="E155" s="269"/>
      <c r="F155" s="269"/>
      <c r="G155" s="269"/>
      <c r="H155" s="270"/>
      <c r="I155" s="126"/>
      <c r="J155" s="286" t="str">
        <f>UPPER(A151)</f>
        <v>«SUZDAL CUP»</v>
      </c>
      <c r="K155" s="287"/>
      <c r="L155" s="81"/>
    </row>
    <row r="156" spans="1:12" ht="14.5">
      <c r="A156" s="129"/>
      <c r="B156" s="130" t="s">
        <v>1</v>
      </c>
      <c r="C156" s="131" t="s">
        <v>128</v>
      </c>
      <c r="D156" s="35" t="s">
        <v>129</v>
      </c>
      <c r="E156" s="290" t="s">
        <v>187</v>
      </c>
      <c r="F156" s="269"/>
      <c r="G156" s="269"/>
      <c r="H156" s="270"/>
      <c r="I156" s="126"/>
      <c r="J156" s="288"/>
      <c r="K156" s="289"/>
      <c r="L156" s="81"/>
    </row>
    <row r="157" spans="1:12" ht="14.5">
      <c r="A157" s="132" t="s">
        <v>130</v>
      </c>
      <c r="B157" s="133"/>
      <c r="C157" s="131" t="s">
        <v>131</v>
      </c>
      <c r="D157" s="133"/>
      <c r="E157" s="35" t="s">
        <v>132</v>
      </c>
      <c r="F157" s="35" t="s">
        <v>133</v>
      </c>
      <c r="G157" s="35" t="s">
        <v>134</v>
      </c>
      <c r="H157" s="35" t="s">
        <v>135</v>
      </c>
      <c r="I157" s="126"/>
      <c r="J157" s="291" t="str">
        <f>CONCATENATE("ИТОГОВОЕ МЕСТО ",UPPER(A155))</f>
        <v>ИТОГОВОЕ МЕСТО ДЕВУШКИ - 13-14 ЛЕТ (2011-2010 Г.Р.) – ТРЕК 100 М (КРУГ 70-100 М)</v>
      </c>
      <c r="K157" s="270"/>
      <c r="L157" s="81"/>
    </row>
    <row r="158" spans="1:12" ht="14.5">
      <c r="A158" s="134">
        <f t="shared" ref="A158:A169" si="27">H158</f>
        <v>1</v>
      </c>
      <c r="B158" s="62">
        <f>VLOOKUP(C158,'Список общий'!$B$2:$F$115,2,0)</f>
        <v>21</v>
      </c>
      <c r="C158" s="63" t="str">
        <f>VLOOKUP(1,'100 м 12'!$A$83:$H$88,3,)</f>
        <v xml:space="preserve">Дудина Ульяна Владимировна </v>
      </c>
      <c r="D158" s="51" t="str">
        <f>VLOOKUP(C158,'Список общий'!$B$2:$F$115,3,0)</f>
        <v xml:space="preserve">Санкт-Петербург </v>
      </c>
      <c r="E158" s="52" t="s">
        <v>214</v>
      </c>
      <c r="F158" s="135">
        <v>0</v>
      </c>
      <c r="G158" s="54">
        <f t="shared" ref="G158:G169" si="28">IF((F158&gt;1), 9999,MID(E158,1,1)*60+MID(E158,3,2)+MID(E158,6,3)/1000)</f>
        <v>16.79</v>
      </c>
      <c r="H158" s="139">
        <f t="shared" ref="H158:H163" si="29">RANK(G158,$G$158:$G$163,1)</f>
        <v>1</v>
      </c>
      <c r="I158" s="126"/>
      <c r="J158" s="136">
        <v>1</v>
      </c>
      <c r="K158" s="63" t="str">
        <f t="shared" ref="K158:K167" si="30">VLOOKUP(J158,$A$158:$H$169,3,)</f>
        <v xml:space="preserve">Дудина Ульяна Владимировна </v>
      </c>
      <c r="L158" s="81"/>
    </row>
    <row r="159" spans="1:12" ht="14.5">
      <c r="A159" s="134">
        <f t="shared" si="27"/>
        <v>4</v>
      </c>
      <c r="B159" s="62">
        <f>VLOOKUP(C159,'Список общий'!$B$2:$F$115,2,0)</f>
        <v>81</v>
      </c>
      <c r="C159" s="63" t="str">
        <f>VLOOKUP(1,'100 м 12'!$A$89:$H$94,3,)</f>
        <v>Хулап Мария Владимировна</v>
      </c>
      <c r="D159" s="51" t="str">
        <f>VLOOKUP(C159,'Список общий'!$B$2:$F$115,3,0)</f>
        <v>Санкт-Петербург</v>
      </c>
      <c r="E159" s="52" t="s">
        <v>215</v>
      </c>
      <c r="F159" s="135">
        <v>0</v>
      </c>
      <c r="G159" s="54">
        <f t="shared" si="28"/>
        <v>17.73</v>
      </c>
      <c r="H159" s="139">
        <f t="shared" si="29"/>
        <v>4</v>
      </c>
      <c r="I159" s="126"/>
      <c r="J159" s="136">
        <v>2</v>
      </c>
      <c r="K159" s="63" t="str">
        <f t="shared" si="30"/>
        <v>Сарбеева Кира Андреевна</v>
      </c>
      <c r="L159" s="81"/>
    </row>
    <row r="160" spans="1:12" ht="14.5">
      <c r="A160" s="134">
        <f t="shared" si="27"/>
        <v>6</v>
      </c>
      <c r="B160" s="62">
        <f>VLOOKUP(C160,'Список общий'!$B$2:$F$115,2,0)</f>
        <v>2</v>
      </c>
      <c r="C160" s="63" t="str">
        <f>VLOOKUP(2,'100 м 12'!$A$83:$H$88,3,)</f>
        <v xml:space="preserve">Абрамова Виктория Михайловна </v>
      </c>
      <c r="D160" s="51" t="str">
        <f>VLOOKUP(C160,'Список общий'!$B$2:$F$115,3,0)</f>
        <v>Ярославская область</v>
      </c>
      <c r="E160" s="52" t="s">
        <v>150</v>
      </c>
      <c r="F160" s="135">
        <v>0</v>
      </c>
      <c r="G160" s="54">
        <f t="shared" si="28"/>
        <v>18.420000000000002</v>
      </c>
      <c r="H160" s="139">
        <f t="shared" si="29"/>
        <v>6</v>
      </c>
      <c r="I160" s="126"/>
      <c r="J160" s="136">
        <v>3</v>
      </c>
      <c r="K160" s="63" t="str">
        <f t="shared" si="30"/>
        <v>Филиппова Аглая Никитична</v>
      </c>
      <c r="L160" s="81"/>
    </row>
    <row r="161" spans="1:12" ht="14.5">
      <c r="A161" s="134">
        <f t="shared" si="27"/>
        <v>2</v>
      </c>
      <c r="B161" s="62">
        <f>VLOOKUP(C161,'Список общий'!$B$2:$F$115,2,0)</f>
        <v>64</v>
      </c>
      <c r="C161" s="63" t="str">
        <f>VLOOKUP(2,'100 м 12'!$A$89:$H$94,3,)</f>
        <v>Сарбеева Кира Андреевна</v>
      </c>
      <c r="D161" s="51" t="str">
        <f>VLOOKUP(C161,'Список общий'!$B$2:$F$115,3,0)</f>
        <v>Ивановская область</v>
      </c>
      <c r="E161" s="52" t="s">
        <v>216</v>
      </c>
      <c r="F161" s="135">
        <v>0</v>
      </c>
      <c r="G161" s="54">
        <f t="shared" si="28"/>
        <v>17.100000000000001</v>
      </c>
      <c r="H161" s="139">
        <f t="shared" si="29"/>
        <v>2</v>
      </c>
      <c r="I161" s="126"/>
      <c r="J161" s="136">
        <v>4</v>
      </c>
      <c r="K161" s="63" t="str">
        <f t="shared" si="30"/>
        <v>Хулап Мария Владимировна</v>
      </c>
      <c r="L161" s="81"/>
    </row>
    <row r="162" spans="1:12" ht="14.5">
      <c r="A162" s="134">
        <f t="shared" si="27"/>
        <v>3</v>
      </c>
      <c r="B162" s="62">
        <f>VLOOKUP(C162,'Список общий'!$B$2:$F$115,2,0)</f>
        <v>77</v>
      </c>
      <c r="C162" s="63" t="str">
        <f>VLOOKUP(3,'100 м 12'!$A$83:$H$88,3,)</f>
        <v>Филиппова Аглая Никитична</v>
      </c>
      <c r="D162" s="51" t="str">
        <f>VLOOKUP(C162,'Список общий'!$B$2:$F$115,3,0)</f>
        <v>Санкт-Петербург</v>
      </c>
      <c r="E162" s="52" t="s">
        <v>217</v>
      </c>
      <c r="F162" s="135">
        <v>0</v>
      </c>
      <c r="G162" s="54">
        <f t="shared" si="28"/>
        <v>17.420000000000002</v>
      </c>
      <c r="H162" s="139">
        <f t="shared" si="29"/>
        <v>3</v>
      </c>
      <c r="I162" s="126"/>
      <c r="J162" s="136">
        <v>5</v>
      </c>
      <c r="K162" s="63" t="str">
        <f t="shared" si="30"/>
        <v>Васина Ева Александровна</v>
      </c>
      <c r="L162" s="81"/>
    </row>
    <row r="163" spans="1:12" ht="14.5">
      <c r="A163" s="134">
        <f t="shared" si="27"/>
        <v>5</v>
      </c>
      <c r="B163" s="62">
        <f>VLOOKUP(C163,'Список общий'!$B$2:$F$115,2,0)</f>
        <v>13</v>
      </c>
      <c r="C163" s="63" t="str">
        <f>VLOOKUP(3,'100 м 12'!$A$89:$H$94,3,)</f>
        <v>Васина Ева Александровна</v>
      </c>
      <c r="D163" s="51" t="str">
        <f>VLOOKUP(C163,'Список общий'!$B$2:$F$115,3,0)</f>
        <v>Владимирская область</v>
      </c>
      <c r="E163" s="52" t="s">
        <v>218</v>
      </c>
      <c r="F163" s="135">
        <v>0</v>
      </c>
      <c r="G163" s="54">
        <f t="shared" si="28"/>
        <v>18.100000000000001</v>
      </c>
      <c r="H163" s="139">
        <f t="shared" si="29"/>
        <v>5</v>
      </c>
      <c r="I163" s="126"/>
      <c r="J163" s="136">
        <v>6</v>
      </c>
      <c r="K163" s="63" t="str">
        <f t="shared" si="30"/>
        <v xml:space="preserve">Абрамова Виктория Михайловна </v>
      </c>
      <c r="L163" s="81"/>
    </row>
    <row r="164" spans="1:12" ht="14.5">
      <c r="A164" s="140">
        <f t="shared" si="27"/>
        <v>7</v>
      </c>
      <c r="B164" s="141">
        <f>VLOOKUP(C164,'Список общий'!$B$2:$F$115,2,0)</f>
        <v>22</v>
      </c>
      <c r="C164" s="142" t="str">
        <f>VLOOKUP(4,'100 м 12'!$A$83:$H$88,3,)</f>
        <v>Егорова Вера Дмитриевна</v>
      </c>
      <c r="D164" s="143" t="str">
        <f>VLOOKUP(C164,'Список общий'!$B$2:$F$115,3,0)</f>
        <v xml:space="preserve">Владимирская область </v>
      </c>
      <c r="E164" s="144" t="str">
        <f>VLOOKUP(4,'100 м 12'!$A$83:$H$88,5,)</f>
        <v>0.18.650</v>
      </c>
      <c r="F164" s="145">
        <v>0</v>
      </c>
      <c r="G164" s="146">
        <f t="shared" si="28"/>
        <v>18.649999999999999</v>
      </c>
      <c r="H164" s="147">
        <f t="shared" ref="H164:H169" si="31">RANK(G164,$G$164:$G$169,1)+6</f>
        <v>7</v>
      </c>
      <c r="I164" s="126"/>
      <c r="J164" s="136">
        <v>7</v>
      </c>
      <c r="K164" s="63" t="str">
        <f t="shared" si="30"/>
        <v>Егорова Вера Дмитриевна</v>
      </c>
      <c r="L164" s="81"/>
    </row>
    <row r="165" spans="1:12" ht="14.5">
      <c r="A165" s="140">
        <f t="shared" si="27"/>
        <v>9</v>
      </c>
      <c r="B165" s="141">
        <f>VLOOKUP(C165,'Список общий'!$B$2:$F$115,2,0)</f>
        <v>25</v>
      </c>
      <c r="C165" s="142" t="str">
        <f>VLOOKUP(4,'100 м 12'!$A$89:$H$94,3,)</f>
        <v>Жукотанская Алёна</v>
      </c>
      <c r="D165" s="143" t="str">
        <f>VLOOKUP(C165,'Список общий'!$B$2:$F$115,3,0)</f>
        <v>Санкт-Петербург</v>
      </c>
      <c r="E165" s="144" t="str">
        <f>VLOOKUP(4,'100 м 12'!$A$89:$H$94,5,)</f>
        <v>0.20.100</v>
      </c>
      <c r="F165" s="145">
        <v>0</v>
      </c>
      <c r="G165" s="146">
        <f t="shared" si="28"/>
        <v>20.100000000000001</v>
      </c>
      <c r="H165" s="147">
        <f t="shared" si="31"/>
        <v>9</v>
      </c>
      <c r="I165" s="126"/>
      <c r="J165" s="136">
        <v>8</v>
      </c>
      <c r="K165" s="63" t="str">
        <f t="shared" si="30"/>
        <v xml:space="preserve">Васильченко Екатерина Вячеславовна </v>
      </c>
      <c r="L165" s="81"/>
    </row>
    <row r="166" spans="1:12" ht="14.5">
      <c r="A166" s="140">
        <f t="shared" si="27"/>
        <v>8</v>
      </c>
      <c r="B166" s="141">
        <f>VLOOKUP(C166,'Список общий'!$B$2:$F$115,2,0)</f>
        <v>12</v>
      </c>
      <c r="C166" s="142" t="str">
        <f>VLOOKUP(5,'100 м 12'!$A$83:$H$88,3,)</f>
        <v xml:space="preserve">Васильченко Екатерина Вячеславовна </v>
      </c>
      <c r="D166" s="143" t="str">
        <f>VLOOKUP(C166,'Список общий'!$B$2:$F$115,3,0)</f>
        <v>Пензенская облась</v>
      </c>
      <c r="E166" s="144" t="str">
        <f>VLOOKUP(5,'100 м 12'!$A$83:$H$88,5,)</f>
        <v>0.18.960</v>
      </c>
      <c r="F166" s="145">
        <v>0</v>
      </c>
      <c r="G166" s="146">
        <f t="shared" si="28"/>
        <v>18.96</v>
      </c>
      <c r="H166" s="147">
        <f t="shared" si="31"/>
        <v>8</v>
      </c>
      <c r="I166" s="126"/>
      <c r="J166" s="136">
        <v>9</v>
      </c>
      <c r="K166" s="63" t="str">
        <f t="shared" si="30"/>
        <v>Жукотанская Алёна</v>
      </c>
      <c r="L166" s="81"/>
    </row>
    <row r="167" spans="1:12" ht="14.5">
      <c r="A167" s="140">
        <f t="shared" si="27"/>
        <v>10</v>
      </c>
      <c r="B167" s="141">
        <f>VLOOKUP(C167,'Список общий'!$B$2:$F$115,2,0)</f>
        <v>41</v>
      </c>
      <c r="C167" s="142" t="str">
        <f>VLOOKUP(5,'100 м 12'!$A$89:$H$94,3,)</f>
        <v>Кукушкина Екатерина Дмитриевна</v>
      </c>
      <c r="D167" s="143" t="str">
        <f>VLOOKUP(C167,'Список общий'!$B$2:$F$115,3,0)</f>
        <v>Самарская область</v>
      </c>
      <c r="E167" s="144" t="str">
        <f>VLOOKUP(5,'100 м 12'!$A$89:$H$94,5,)</f>
        <v>0.20.420</v>
      </c>
      <c r="F167" s="145">
        <v>0</v>
      </c>
      <c r="G167" s="146">
        <f t="shared" si="28"/>
        <v>20.420000000000002</v>
      </c>
      <c r="H167" s="147">
        <f t="shared" si="31"/>
        <v>10</v>
      </c>
      <c r="I167" s="126"/>
      <c r="J167" s="136">
        <v>10</v>
      </c>
      <c r="K167" s="63" t="str">
        <f t="shared" si="30"/>
        <v>Кукушкина Екатерина Дмитриевна</v>
      </c>
      <c r="L167" s="81"/>
    </row>
    <row r="168" spans="1:12" ht="14.5">
      <c r="A168" s="148">
        <f t="shared" si="27"/>
        <v>11</v>
      </c>
      <c r="B168" s="149">
        <f>VLOOKUP(C168,'Список общий'!$B$2:$F$115,2,0)</f>
        <v>35</v>
      </c>
      <c r="C168" s="150" t="str">
        <f>VLOOKUP(6,'100 м 12'!$A$83:$H$88,3,)</f>
        <v>Комиссарова Мария Кирилловна</v>
      </c>
      <c r="D168" s="151" t="str">
        <f>VLOOKUP(C168,'Список общий'!$B$2:$F$115,3,0)</f>
        <v>Владимирская область</v>
      </c>
      <c r="E168" s="152" t="str">
        <f>VLOOKUP(6,'100 м 12'!$A$83:$H$88,5,)</f>
        <v>9.99.999</v>
      </c>
      <c r="F168" s="153">
        <v>0</v>
      </c>
      <c r="G168" s="154">
        <f t="shared" si="28"/>
        <v>639.99900000000002</v>
      </c>
      <c r="H168" s="155">
        <f t="shared" si="31"/>
        <v>11</v>
      </c>
      <c r="I168" s="126"/>
      <c r="J168" s="136">
        <v>11</v>
      </c>
      <c r="K168" s="63"/>
      <c r="L168" s="81"/>
    </row>
    <row r="169" spans="1:12" ht="14.5">
      <c r="A169" s="148">
        <f t="shared" si="27"/>
        <v>11</v>
      </c>
      <c r="B169" s="149">
        <f>VLOOKUP(C169,'Список общий'!$B$2:$F$115,2,0)</f>
        <v>56</v>
      </c>
      <c r="C169" s="150" t="str">
        <f>VLOOKUP(6,'100 м 12'!$A$89:$H$94,3,)</f>
        <v>Перевощикова Ярослава Александровна</v>
      </c>
      <c r="D169" s="151" t="str">
        <f>VLOOKUP(C169,'Список общий'!$B$2:$F$115,3,0)</f>
        <v>Санкт-Петербург</v>
      </c>
      <c r="E169" s="152" t="str">
        <f>VLOOKUP(6,'100 м 12'!$A$89:$H$94,5,)</f>
        <v>9.99.999</v>
      </c>
      <c r="F169" s="153">
        <v>0</v>
      </c>
      <c r="G169" s="154">
        <f t="shared" si="28"/>
        <v>639.99900000000002</v>
      </c>
      <c r="H169" s="155">
        <f t="shared" si="31"/>
        <v>11</v>
      </c>
      <c r="I169" s="126"/>
      <c r="J169" s="136">
        <v>12</v>
      </c>
      <c r="K169" s="63"/>
      <c r="L169" s="81"/>
    </row>
    <row r="170" spans="1:12" ht="14.5" hidden="1">
      <c r="A170" s="134"/>
      <c r="B170" s="62"/>
      <c r="C170" s="63"/>
      <c r="D170" s="51"/>
      <c r="E170" s="52"/>
      <c r="F170" s="135"/>
      <c r="G170" s="54"/>
      <c r="H170" s="53"/>
      <c r="I170" s="126"/>
      <c r="J170" s="136"/>
      <c r="K170" s="63"/>
      <c r="L170" s="81"/>
    </row>
    <row r="171" spans="1:12" ht="14.5" hidden="1">
      <c r="A171" s="134"/>
      <c r="B171" s="62"/>
      <c r="C171" s="63"/>
      <c r="D171" s="51"/>
      <c r="E171" s="52"/>
      <c r="F171" s="135"/>
      <c r="G171" s="54"/>
      <c r="H171" s="53"/>
      <c r="I171" s="126"/>
      <c r="J171" s="136"/>
      <c r="K171" s="63"/>
      <c r="L171" s="81"/>
    </row>
    <row r="172" spans="1:12" ht="14.5" hidden="1">
      <c r="A172" s="134"/>
      <c r="B172" s="62"/>
      <c r="C172" s="63"/>
      <c r="D172" s="51"/>
      <c r="E172" s="52"/>
      <c r="F172" s="135"/>
      <c r="G172" s="54"/>
      <c r="H172" s="53"/>
      <c r="I172" s="126"/>
      <c r="J172" s="136"/>
      <c r="K172" s="63"/>
      <c r="L172" s="81"/>
    </row>
    <row r="173" spans="1:12" ht="14.5" hidden="1">
      <c r="A173" s="134"/>
      <c r="B173" s="62"/>
      <c r="C173" s="63"/>
      <c r="D173" s="51"/>
      <c r="E173" s="52"/>
      <c r="F173" s="135"/>
      <c r="G173" s="54"/>
      <c r="H173" s="53"/>
      <c r="I173" s="81"/>
      <c r="J173" s="136"/>
      <c r="K173" s="63"/>
      <c r="L173" s="81"/>
    </row>
    <row r="174" spans="1:12" ht="14.5">
      <c r="A174" s="137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</row>
    <row r="175" spans="1:12" ht="14.5">
      <c r="A175" s="138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1"/>
    </row>
    <row r="176" spans="1:12" ht="14.5">
      <c r="A176" s="282" t="s">
        <v>123</v>
      </c>
      <c r="B176" s="259"/>
      <c r="C176" s="259"/>
      <c r="D176" s="259"/>
      <c r="E176" s="259"/>
      <c r="F176" s="259"/>
      <c r="G176" s="259"/>
      <c r="H176" s="260"/>
      <c r="I176" s="126"/>
      <c r="J176" s="126"/>
      <c r="K176" s="126"/>
      <c r="L176" s="81"/>
    </row>
    <row r="177" spans="1:12" ht="14.5">
      <c r="A177" s="261"/>
      <c r="B177" s="262"/>
      <c r="C177" s="262"/>
      <c r="D177" s="262"/>
      <c r="E177" s="262"/>
      <c r="F177" s="262"/>
      <c r="G177" s="262"/>
      <c r="H177" s="263"/>
      <c r="I177" s="126"/>
      <c r="J177" s="126"/>
      <c r="K177" s="126"/>
      <c r="L177" s="81"/>
    </row>
    <row r="178" spans="1:12" ht="14.5">
      <c r="A178" s="283" t="s">
        <v>124</v>
      </c>
      <c r="B178" s="265"/>
      <c r="C178" s="284" t="s">
        <v>125</v>
      </c>
      <c r="D178" s="267"/>
      <c r="E178" s="267"/>
      <c r="F178" s="267"/>
      <c r="G178" s="267"/>
      <c r="H178" s="265"/>
      <c r="I178" s="126"/>
      <c r="J178" s="127" t="s">
        <v>184</v>
      </c>
      <c r="K178" s="29" t="s">
        <v>185</v>
      </c>
      <c r="L178" s="81"/>
    </row>
    <row r="179" spans="1:12" ht="14.5">
      <c r="A179" s="128"/>
      <c r="B179" s="128"/>
      <c r="C179" s="128"/>
      <c r="D179" s="29"/>
      <c r="E179" s="29"/>
      <c r="F179" s="29"/>
      <c r="G179" s="29"/>
      <c r="H179" s="29"/>
      <c r="I179" s="126"/>
      <c r="J179" s="29"/>
      <c r="K179" s="29"/>
      <c r="L179" s="81"/>
    </row>
    <row r="180" spans="1:12" ht="14.5">
      <c r="A180" s="285" t="s">
        <v>219</v>
      </c>
      <c r="B180" s="269"/>
      <c r="C180" s="269"/>
      <c r="D180" s="269"/>
      <c r="E180" s="269"/>
      <c r="F180" s="269"/>
      <c r="G180" s="269"/>
      <c r="H180" s="270"/>
      <c r="I180" s="126"/>
      <c r="J180" s="286" t="str">
        <f>UPPER(A176)</f>
        <v>«SUZDAL CUP»</v>
      </c>
      <c r="K180" s="287"/>
      <c r="L180" s="81"/>
    </row>
    <row r="181" spans="1:12" ht="14.5">
      <c r="A181" s="129"/>
      <c r="B181" s="130" t="s">
        <v>1</v>
      </c>
      <c r="C181" s="131" t="s">
        <v>128</v>
      </c>
      <c r="D181" s="35" t="s">
        <v>129</v>
      </c>
      <c r="E181" s="290" t="s">
        <v>187</v>
      </c>
      <c r="F181" s="269"/>
      <c r="G181" s="269"/>
      <c r="H181" s="270"/>
      <c r="I181" s="126"/>
      <c r="J181" s="288"/>
      <c r="K181" s="289"/>
      <c r="L181" s="81"/>
    </row>
    <row r="182" spans="1:12" ht="14.5">
      <c r="A182" s="132" t="s">
        <v>130</v>
      </c>
      <c r="B182" s="133"/>
      <c r="C182" s="131" t="s">
        <v>131</v>
      </c>
      <c r="D182" s="133"/>
      <c r="E182" s="35" t="s">
        <v>132</v>
      </c>
      <c r="F182" s="35" t="s">
        <v>133</v>
      </c>
      <c r="G182" s="35" t="s">
        <v>134</v>
      </c>
      <c r="H182" s="35" t="s">
        <v>135</v>
      </c>
      <c r="I182" s="126"/>
      <c r="J182" s="291" t="str">
        <f>CONCATENATE("ИТОГОВОЕ МЕСТО ",UPPER(A180))</f>
        <v>ИТОГОВОЕ МЕСТО ЮНОШИ - 13-14 ЛЕТ (2011-2010 Г.Р.) – ТРЕК 100 М (КРУГ 70-100 М)</v>
      </c>
      <c r="K182" s="270"/>
      <c r="L182" s="81"/>
    </row>
    <row r="183" spans="1:12" ht="14.5">
      <c r="A183" s="148">
        <f t="shared" ref="A183:A187" si="32">H183</f>
        <v>4</v>
      </c>
      <c r="B183" s="149">
        <f>VLOOKUP(C183,'Список общий'!$B$2:$F$115,2,0)</f>
        <v>45</v>
      </c>
      <c r="C183" s="150" t="s">
        <v>70</v>
      </c>
      <c r="D183" s="151" t="str">
        <f>VLOOKUP(C183,'Список общий'!$B$2:$F$115,3,0)</f>
        <v>Ивановская область</v>
      </c>
      <c r="E183" s="152" t="s">
        <v>164</v>
      </c>
      <c r="F183" s="153">
        <v>0</v>
      </c>
      <c r="G183" s="154">
        <f t="shared" ref="G183:G187" si="33">IF((F183&gt;1), 9999,MID(E183,1,1)*60+MID(E183,3,2)+MID(E183,6,3)/1000)</f>
        <v>639.99900000000002</v>
      </c>
      <c r="H183" s="155">
        <f t="shared" ref="H183:H187" si="34">RANK(G183,$G$183:$G$187,1)</f>
        <v>4</v>
      </c>
      <c r="I183" s="126"/>
      <c r="J183" s="136">
        <v>1</v>
      </c>
      <c r="K183" s="63" t="str">
        <f t="shared" ref="K183:K185" si="35">VLOOKUP(J183,$A$183:$H$187,3,)</f>
        <v xml:space="preserve">Шилов Елисей Русланович </v>
      </c>
      <c r="L183" s="81"/>
    </row>
    <row r="184" spans="1:12" ht="14.5">
      <c r="A184" s="134">
        <f t="shared" si="32"/>
        <v>3</v>
      </c>
      <c r="B184" s="62">
        <f>VLOOKUP(C184,'Список общий'!$B$2:$F$115,2,0)</f>
        <v>50</v>
      </c>
      <c r="C184" s="63" t="s">
        <v>76</v>
      </c>
      <c r="D184" s="51" t="str">
        <f>VLOOKUP(C184,'Список общий'!$B$2:$F$115,3,0)</f>
        <v>Ярославская область</v>
      </c>
      <c r="E184" s="52" t="s">
        <v>220</v>
      </c>
      <c r="F184" s="135">
        <v>0</v>
      </c>
      <c r="G184" s="54">
        <f t="shared" si="33"/>
        <v>19.23</v>
      </c>
      <c r="H184" s="53">
        <f t="shared" si="34"/>
        <v>3</v>
      </c>
      <c r="I184" s="126"/>
      <c r="J184" s="136">
        <v>2</v>
      </c>
      <c r="K184" s="63" t="str">
        <f t="shared" si="35"/>
        <v>Рябов Лев Павлович</v>
      </c>
      <c r="L184" s="81"/>
    </row>
    <row r="185" spans="1:12" ht="14.5">
      <c r="A185" s="134">
        <f t="shared" si="32"/>
        <v>2</v>
      </c>
      <c r="B185" s="62">
        <f>VLOOKUP(C185,'Список общий'!$B$2:$F$115,2,0)</f>
        <v>62</v>
      </c>
      <c r="C185" s="63" t="s">
        <v>89</v>
      </c>
      <c r="D185" s="51" t="str">
        <f>VLOOKUP(C185,'Список общий'!$B$2:$F$115,3,0)</f>
        <v xml:space="preserve">Республика Башкортостан </v>
      </c>
      <c r="E185" s="52" t="s">
        <v>217</v>
      </c>
      <c r="F185" s="135">
        <v>0</v>
      </c>
      <c r="G185" s="54">
        <f t="shared" si="33"/>
        <v>17.420000000000002</v>
      </c>
      <c r="H185" s="53">
        <f t="shared" si="34"/>
        <v>2</v>
      </c>
      <c r="I185" s="126"/>
      <c r="J185" s="136">
        <v>3</v>
      </c>
      <c r="K185" s="63" t="str">
        <f t="shared" si="35"/>
        <v xml:space="preserve">Морозов Иван Викторович </v>
      </c>
      <c r="L185" s="81"/>
    </row>
    <row r="186" spans="1:12" ht="14.5">
      <c r="A186" s="148">
        <f t="shared" si="32"/>
        <v>4</v>
      </c>
      <c r="B186" s="149">
        <f>VLOOKUP(C186,'Список общий'!$B$2:$F$115,2,0)</f>
        <v>75</v>
      </c>
      <c r="C186" s="150" t="s">
        <v>101</v>
      </c>
      <c r="D186" s="151" t="str">
        <f>VLOOKUP(C186,'Список общий'!$B$2:$F$115,3,0)</f>
        <v>Ивановская область</v>
      </c>
      <c r="E186" s="152" t="s">
        <v>164</v>
      </c>
      <c r="F186" s="153">
        <v>0</v>
      </c>
      <c r="G186" s="154">
        <f t="shared" si="33"/>
        <v>639.99900000000002</v>
      </c>
      <c r="H186" s="155">
        <f t="shared" si="34"/>
        <v>4</v>
      </c>
      <c r="I186" s="126"/>
      <c r="J186" s="136">
        <v>4</v>
      </c>
      <c r="K186" s="63"/>
      <c r="L186" s="81"/>
    </row>
    <row r="187" spans="1:12" ht="14.5">
      <c r="A187" s="134">
        <f t="shared" si="32"/>
        <v>1</v>
      </c>
      <c r="B187" s="62">
        <f>VLOOKUP(C187,'Список общий'!$B$2:$F$115,2,0)</f>
        <v>84</v>
      </c>
      <c r="C187" s="63" t="s">
        <v>110</v>
      </c>
      <c r="D187" s="51" t="str">
        <f>VLOOKUP(C187,'Список общий'!$B$2:$F$115,3,0)</f>
        <v xml:space="preserve">Ярославская область </v>
      </c>
      <c r="E187" s="52" t="s">
        <v>221</v>
      </c>
      <c r="F187" s="135">
        <v>0</v>
      </c>
      <c r="G187" s="54">
        <f t="shared" si="33"/>
        <v>16.670000000000002</v>
      </c>
      <c r="H187" s="53">
        <f t="shared" si="34"/>
        <v>1</v>
      </c>
      <c r="I187" s="126"/>
      <c r="J187" s="136">
        <v>5</v>
      </c>
      <c r="K187" s="63"/>
      <c r="L187" s="81"/>
    </row>
    <row r="188" spans="1:12" ht="14.5" hidden="1">
      <c r="A188" s="134"/>
      <c r="B188" s="62"/>
      <c r="C188" s="63"/>
      <c r="D188" s="51"/>
      <c r="E188" s="52"/>
      <c r="F188" s="135"/>
      <c r="G188" s="54"/>
      <c r="H188" s="53"/>
      <c r="I188" s="126"/>
      <c r="J188" s="136"/>
      <c r="K188" s="63"/>
      <c r="L188" s="81"/>
    </row>
    <row r="189" spans="1:12" ht="14.5" hidden="1">
      <c r="A189" s="134"/>
      <c r="B189" s="62"/>
      <c r="C189" s="63"/>
      <c r="D189" s="51"/>
      <c r="E189" s="52"/>
      <c r="F189" s="135"/>
      <c r="G189" s="54"/>
      <c r="H189" s="53"/>
      <c r="I189" s="126"/>
      <c r="J189" s="136"/>
      <c r="K189" s="63"/>
      <c r="L189" s="81"/>
    </row>
    <row r="190" spans="1:12" ht="14.5" hidden="1">
      <c r="A190" s="134"/>
      <c r="B190" s="62"/>
      <c r="C190" s="63"/>
      <c r="D190" s="51"/>
      <c r="E190" s="52"/>
      <c r="F190" s="135"/>
      <c r="G190" s="54"/>
      <c r="H190" s="53"/>
      <c r="I190" s="126"/>
      <c r="J190" s="136"/>
      <c r="K190" s="63"/>
      <c r="L190" s="81"/>
    </row>
    <row r="191" spans="1:12" ht="14.5" hidden="1">
      <c r="A191" s="134"/>
      <c r="B191" s="62"/>
      <c r="C191" s="63"/>
      <c r="D191" s="51"/>
      <c r="E191" s="52"/>
      <c r="F191" s="135"/>
      <c r="G191" s="54"/>
      <c r="H191" s="53"/>
      <c r="I191" s="126"/>
      <c r="J191" s="136"/>
      <c r="K191" s="63"/>
      <c r="L191" s="81"/>
    </row>
    <row r="192" spans="1:12" ht="14.5" hidden="1">
      <c r="A192" s="134"/>
      <c r="B192" s="62"/>
      <c r="C192" s="63"/>
      <c r="D192" s="51"/>
      <c r="E192" s="52"/>
      <c r="F192" s="135"/>
      <c r="G192" s="54"/>
      <c r="H192" s="53"/>
      <c r="I192" s="126"/>
      <c r="J192" s="136"/>
      <c r="K192" s="63"/>
      <c r="L192" s="81"/>
    </row>
    <row r="193" spans="1:12" ht="14.5" hidden="1">
      <c r="A193" s="134"/>
      <c r="B193" s="62"/>
      <c r="C193" s="63"/>
      <c r="D193" s="51"/>
      <c r="E193" s="52"/>
      <c r="F193" s="135"/>
      <c r="G193" s="54"/>
      <c r="H193" s="53"/>
      <c r="I193" s="126"/>
      <c r="J193" s="136"/>
      <c r="K193" s="63"/>
      <c r="L193" s="81"/>
    </row>
    <row r="194" spans="1:12" ht="14.5" hidden="1">
      <c r="A194" s="134"/>
      <c r="B194" s="62"/>
      <c r="C194" s="63"/>
      <c r="D194" s="51"/>
      <c r="E194" s="52"/>
      <c r="F194" s="135"/>
      <c r="G194" s="54"/>
      <c r="H194" s="53"/>
      <c r="I194" s="126"/>
      <c r="J194" s="136"/>
      <c r="K194" s="63"/>
      <c r="L194" s="81"/>
    </row>
    <row r="195" spans="1:12" ht="14.5" hidden="1">
      <c r="A195" s="134"/>
      <c r="B195" s="62"/>
      <c r="C195" s="63"/>
      <c r="D195" s="51"/>
      <c r="E195" s="52"/>
      <c r="F195" s="135"/>
      <c r="G195" s="54"/>
      <c r="H195" s="53"/>
      <c r="I195" s="126"/>
      <c r="J195" s="136"/>
      <c r="K195" s="63"/>
      <c r="L195" s="81"/>
    </row>
    <row r="196" spans="1:12" ht="14.5" hidden="1">
      <c r="A196" s="134"/>
      <c r="B196" s="62"/>
      <c r="C196" s="63"/>
      <c r="D196" s="51"/>
      <c r="E196" s="52"/>
      <c r="F196" s="135"/>
      <c r="G196" s="54"/>
      <c r="H196" s="53"/>
      <c r="I196" s="126"/>
      <c r="J196" s="136"/>
      <c r="K196" s="63"/>
      <c r="L196" s="81"/>
    </row>
    <row r="197" spans="1:12" ht="14.5" hidden="1">
      <c r="A197" s="134"/>
      <c r="B197" s="62"/>
      <c r="C197" s="63"/>
      <c r="D197" s="51"/>
      <c r="E197" s="52"/>
      <c r="F197" s="135"/>
      <c r="G197" s="54"/>
      <c r="H197" s="53"/>
      <c r="I197" s="126"/>
      <c r="J197" s="136"/>
      <c r="K197" s="63"/>
      <c r="L197" s="81"/>
    </row>
    <row r="198" spans="1:12" ht="14.5" hidden="1">
      <c r="A198" s="134"/>
      <c r="B198" s="62"/>
      <c r="C198" s="63"/>
      <c r="D198" s="51"/>
      <c r="E198" s="52"/>
      <c r="F198" s="135"/>
      <c r="G198" s="54"/>
      <c r="H198" s="53"/>
      <c r="I198" s="81"/>
      <c r="J198" s="136"/>
      <c r="K198" s="63"/>
      <c r="L198" s="81"/>
    </row>
    <row r="199" spans="1:12" ht="14.5">
      <c r="A199" s="137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</row>
    <row r="200" spans="1:12" ht="14.5">
      <c r="A200" s="138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1"/>
    </row>
    <row r="201" spans="1:12" ht="14.5">
      <c r="A201" s="282" t="s">
        <v>123</v>
      </c>
      <c r="B201" s="259"/>
      <c r="C201" s="259"/>
      <c r="D201" s="259"/>
      <c r="E201" s="259"/>
      <c r="F201" s="259"/>
      <c r="G201" s="259"/>
      <c r="H201" s="260"/>
      <c r="I201" s="126"/>
      <c r="J201" s="126"/>
      <c r="K201" s="126"/>
      <c r="L201" s="81"/>
    </row>
    <row r="202" spans="1:12" ht="14.5">
      <c r="A202" s="261"/>
      <c r="B202" s="262"/>
      <c r="C202" s="262"/>
      <c r="D202" s="262"/>
      <c r="E202" s="262"/>
      <c r="F202" s="262"/>
      <c r="G202" s="262"/>
      <c r="H202" s="263"/>
      <c r="I202" s="126"/>
      <c r="J202" s="126"/>
      <c r="K202" s="126"/>
      <c r="L202" s="81"/>
    </row>
    <row r="203" spans="1:12" ht="14.5">
      <c r="A203" s="283" t="s">
        <v>124</v>
      </c>
      <c r="B203" s="265"/>
      <c r="C203" s="284" t="s">
        <v>125</v>
      </c>
      <c r="D203" s="267"/>
      <c r="E203" s="267"/>
      <c r="F203" s="267"/>
      <c r="G203" s="267"/>
      <c r="H203" s="265"/>
      <c r="I203" s="126"/>
      <c r="J203" s="127" t="s">
        <v>184</v>
      </c>
      <c r="K203" s="29" t="s">
        <v>185</v>
      </c>
      <c r="L203" s="81"/>
    </row>
    <row r="204" spans="1:12" ht="14.5">
      <c r="A204" s="128"/>
      <c r="B204" s="128"/>
      <c r="C204" s="128"/>
      <c r="D204" s="29"/>
      <c r="E204" s="29"/>
      <c r="F204" s="29"/>
      <c r="G204" s="29"/>
      <c r="H204" s="29"/>
      <c r="I204" s="126"/>
      <c r="J204" s="29"/>
      <c r="K204" s="29"/>
      <c r="L204" s="81"/>
    </row>
    <row r="205" spans="1:12" ht="14.5">
      <c r="A205" s="285" t="s">
        <v>222</v>
      </c>
      <c r="B205" s="269"/>
      <c r="C205" s="269"/>
      <c r="D205" s="269"/>
      <c r="E205" s="269"/>
      <c r="F205" s="269"/>
      <c r="G205" s="269"/>
      <c r="H205" s="270"/>
      <c r="I205" s="126"/>
      <c r="J205" s="286" t="str">
        <f>UPPER(A201)</f>
        <v>«SUZDAL CUP»</v>
      </c>
      <c r="K205" s="287"/>
      <c r="L205" s="81"/>
    </row>
    <row r="206" spans="1:12" ht="14.5">
      <c r="A206" s="129"/>
      <c r="B206" s="130" t="s">
        <v>1</v>
      </c>
      <c r="C206" s="131" t="s">
        <v>128</v>
      </c>
      <c r="D206" s="35" t="s">
        <v>129</v>
      </c>
      <c r="E206" s="290" t="s">
        <v>187</v>
      </c>
      <c r="F206" s="269"/>
      <c r="G206" s="269"/>
      <c r="H206" s="270"/>
      <c r="I206" s="126"/>
      <c r="J206" s="288"/>
      <c r="K206" s="289"/>
      <c r="L206" s="81"/>
    </row>
    <row r="207" spans="1:12" ht="14.5">
      <c r="A207" s="132" t="s">
        <v>130</v>
      </c>
      <c r="B207" s="133"/>
      <c r="C207" s="131" t="s">
        <v>131</v>
      </c>
      <c r="D207" s="133"/>
      <c r="E207" s="35" t="s">
        <v>132</v>
      </c>
      <c r="F207" s="35" t="s">
        <v>133</v>
      </c>
      <c r="G207" s="35" t="s">
        <v>134</v>
      </c>
      <c r="H207" s="35" t="s">
        <v>135</v>
      </c>
      <c r="I207" s="126"/>
      <c r="J207" s="291" t="str">
        <f>CONCATENATE("ИТОГОВОЕ МЕСТО ",UPPER(A205))</f>
        <v>ИТОГОВОЕ МЕСТО ДЕВУШКИ - 15-18 ЛЕТ (2009-2006 Г.Р.) – ТРЕК 100 М (КРУГ 70-100 М)</v>
      </c>
      <c r="K207" s="270"/>
      <c r="L207" s="81"/>
    </row>
    <row r="208" spans="1:12" ht="14.5">
      <c r="A208" s="134">
        <f t="shared" ref="A208:A213" si="36">H208</f>
        <v>5</v>
      </c>
      <c r="B208" s="62">
        <f>VLOOKUP(C208,'Список общий'!$B$2:$F$115,2,0)</f>
        <v>14</v>
      </c>
      <c r="C208" s="63" t="s">
        <v>34</v>
      </c>
      <c r="D208" s="51" t="str">
        <f>VLOOKUP(C208,'Список общий'!$B$2:$F$115,3,0)</f>
        <v>Пензенская облась</v>
      </c>
      <c r="E208" s="52" t="s">
        <v>153</v>
      </c>
      <c r="F208" s="135">
        <v>0</v>
      </c>
      <c r="G208" s="54">
        <f t="shared" ref="G208:G213" si="37">IF((F208&gt;1), 9999,MID(E208,1,1)*60+MID(E208,3,2)+MID(E208,6,3)/1000)</f>
        <v>18.600000000000001</v>
      </c>
      <c r="H208" s="53">
        <f t="shared" ref="H208:H213" si="38">RANK(G208,$G$208:$G$213,1)</f>
        <v>5</v>
      </c>
      <c r="I208" s="126"/>
      <c r="J208" s="136">
        <v>1</v>
      </c>
      <c r="K208" s="63" t="str">
        <f t="shared" ref="K208:K213" si="39">VLOOKUP(J208,$A$208:$H$213,3,)</f>
        <v>Холодкова Полина Денисовна</v>
      </c>
      <c r="L208" s="81"/>
    </row>
    <row r="209" spans="1:12" ht="14.5">
      <c r="A209" s="134">
        <f t="shared" si="36"/>
        <v>6</v>
      </c>
      <c r="B209" s="62">
        <f>VLOOKUP(C209,'Список общий'!$B$2:$F$115,2,0)</f>
        <v>20</v>
      </c>
      <c r="C209" s="63" t="s">
        <v>42</v>
      </c>
      <c r="D209" s="51" t="str">
        <f>VLOOKUP(C209,'Список общий'!$B$2:$F$115,3,0)</f>
        <v>Владимирская область</v>
      </c>
      <c r="E209" s="52" t="s">
        <v>149</v>
      </c>
      <c r="F209" s="135">
        <v>0</v>
      </c>
      <c r="G209" s="54">
        <f t="shared" si="37"/>
        <v>19.600000000000001</v>
      </c>
      <c r="H209" s="53">
        <f t="shared" si="38"/>
        <v>6</v>
      </c>
      <c r="I209" s="126"/>
      <c r="J209" s="136">
        <v>2</v>
      </c>
      <c r="K209" s="63" t="str">
        <f t="shared" si="39"/>
        <v>Черненко Кира Андреевна</v>
      </c>
      <c r="L209" s="81"/>
    </row>
    <row r="210" spans="1:12" ht="14.5">
      <c r="A210" s="134">
        <f t="shared" si="36"/>
        <v>3</v>
      </c>
      <c r="B210" s="62">
        <f>VLOOKUP(C210,'Список общий'!$B$2:$F$115,2,0)</f>
        <v>49</v>
      </c>
      <c r="C210" s="63" t="s">
        <v>74</v>
      </c>
      <c r="D210" s="51" t="str">
        <f>VLOOKUP(C210,'Список общий'!$B$2:$F$115,3,0)</f>
        <v xml:space="preserve">Республика Башкортостан </v>
      </c>
      <c r="E210" s="52" t="s">
        <v>175</v>
      </c>
      <c r="F210" s="135">
        <v>0</v>
      </c>
      <c r="G210" s="54">
        <f t="shared" si="37"/>
        <v>17.98</v>
      </c>
      <c r="H210" s="53">
        <f t="shared" si="38"/>
        <v>3</v>
      </c>
      <c r="I210" s="126"/>
      <c r="J210" s="136">
        <v>3</v>
      </c>
      <c r="K210" s="63" t="str">
        <f t="shared" si="39"/>
        <v>Мануйлова Софья Михайловна</v>
      </c>
      <c r="L210" s="81"/>
    </row>
    <row r="211" spans="1:12" ht="14.5">
      <c r="A211" s="134">
        <f t="shared" si="36"/>
        <v>1</v>
      </c>
      <c r="B211" s="62">
        <f>VLOOKUP(C211,'Список общий'!$B$2:$F$115,2,0)</f>
        <v>79</v>
      </c>
      <c r="C211" s="63" t="s">
        <v>105</v>
      </c>
      <c r="D211" s="51" t="str">
        <f>VLOOKUP(C211,'Список общий'!$B$2:$F$115,3,0)</f>
        <v>Владимирская область</v>
      </c>
      <c r="E211" s="52" t="s">
        <v>178</v>
      </c>
      <c r="F211" s="135">
        <v>0</v>
      </c>
      <c r="G211" s="54">
        <f t="shared" si="37"/>
        <v>16.920000000000002</v>
      </c>
      <c r="H211" s="53">
        <f t="shared" si="38"/>
        <v>1</v>
      </c>
      <c r="I211" s="126"/>
      <c r="J211" s="136">
        <v>4</v>
      </c>
      <c r="K211" s="63" t="str">
        <f t="shared" si="39"/>
        <v xml:space="preserve">Юрьева Мария Дмитриевна </v>
      </c>
      <c r="L211" s="81"/>
    </row>
    <row r="212" spans="1:12" ht="14.5">
      <c r="A212" s="134">
        <f t="shared" si="36"/>
        <v>2</v>
      </c>
      <c r="B212" s="62">
        <f>VLOOKUP(C212,'Список общий'!$B$2:$F$115,2,0)</f>
        <v>82</v>
      </c>
      <c r="C212" s="63" t="s">
        <v>108</v>
      </c>
      <c r="D212" s="51" t="str">
        <f>VLOOKUP(C212,'Список общий'!$B$2:$F$115,3,0)</f>
        <v xml:space="preserve">Санкт-Петербург </v>
      </c>
      <c r="E212" s="52" t="s">
        <v>223</v>
      </c>
      <c r="F212" s="135">
        <v>0</v>
      </c>
      <c r="G212" s="54">
        <f t="shared" si="37"/>
        <v>17.670000000000002</v>
      </c>
      <c r="H212" s="53">
        <f t="shared" si="38"/>
        <v>2</v>
      </c>
      <c r="I212" s="126"/>
      <c r="J212" s="136">
        <v>5</v>
      </c>
      <c r="K212" s="63" t="str">
        <f t="shared" si="39"/>
        <v xml:space="preserve">Вахтерова Юлия Алексеевна </v>
      </c>
      <c r="L212" s="81"/>
    </row>
    <row r="213" spans="1:12" ht="14.5">
      <c r="A213" s="134">
        <f t="shared" si="36"/>
        <v>4</v>
      </c>
      <c r="B213" s="62">
        <f>VLOOKUP(C213,'Список общий'!$B$2:$F$115,2,0)</f>
        <v>91</v>
      </c>
      <c r="C213" s="63" t="s">
        <v>119</v>
      </c>
      <c r="D213" s="51" t="str">
        <f>VLOOKUP(C213,'Список общий'!$B$2:$F$115,3,0)</f>
        <v xml:space="preserve">Санкт-Петербург </v>
      </c>
      <c r="E213" s="52" t="s">
        <v>224</v>
      </c>
      <c r="F213" s="135">
        <v>0</v>
      </c>
      <c r="G213" s="54">
        <f t="shared" si="37"/>
        <v>18.23</v>
      </c>
      <c r="H213" s="53">
        <f t="shared" si="38"/>
        <v>4</v>
      </c>
      <c r="I213" s="126"/>
      <c r="J213" s="136">
        <v>6</v>
      </c>
      <c r="K213" s="63" t="str">
        <f t="shared" si="39"/>
        <v>Дончевская Мария Евгеньевна</v>
      </c>
      <c r="L213" s="81"/>
    </row>
    <row r="214" spans="1:12" ht="14.5" hidden="1">
      <c r="A214" s="134"/>
      <c r="B214" s="62"/>
      <c r="C214" s="63"/>
      <c r="D214" s="51"/>
      <c r="E214" s="52"/>
      <c r="F214" s="135"/>
      <c r="G214" s="54"/>
      <c r="H214" s="53"/>
      <c r="I214" s="126"/>
      <c r="J214" s="136"/>
      <c r="K214" s="63"/>
      <c r="L214" s="81"/>
    </row>
    <row r="215" spans="1:12" ht="14.5" hidden="1">
      <c r="A215" s="134"/>
      <c r="B215" s="62"/>
      <c r="C215" s="63"/>
      <c r="D215" s="51"/>
      <c r="E215" s="52"/>
      <c r="F215" s="135"/>
      <c r="G215" s="54"/>
      <c r="H215" s="53"/>
      <c r="I215" s="126"/>
      <c r="J215" s="136"/>
      <c r="K215" s="63"/>
      <c r="L215" s="81"/>
    </row>
    <row r="216" spans="1:12" ht="14.5" hidden="1">
      <c r="A216" s="134"/>
      <c r="B216" s="62"/>
      <c r="C216" s="63"/>
      <c r="D216" s="51"/>
      <c r="E216" s="52"/>
      <c r="F216" s="135"/>
      <c r="G216" s="54"/>
      <c r="H216" s="53"/>
      <c r="I216" s="126"/>
      <c r="J216" s="136"/>
      <c r="K216" s="63"/>
      <c r="L216" s="81"/>
    </row>
    <row r="217" spans="1:12" ht="14.5" hidden="1">
      <c r="A217" s="134"/>
      <c r="B217" s="62"/>
      <c r="C217" s="63"/>
      <c r="D217" s="51"/>
      <c r="E217" s="52"/>
      <c r="F217" s="135"/>
      <c r="G217" s="54"/>
      <c r="H217" s="53"/>
      <c r="I217" s="126"/>
      <c r="J217" s="136"/>
      <c r="K217" s="63"/>
      <c r="L217" s="81"/>
    </row>
    <row r="218" spans="1:12" ht="14.5" hidden="1">
      <c r="A218" s="134"/>
      <c r="B218" s="62"/>
      <c r="C218" s="63"/>
      <c r="D218" s="51"/>
      <c r="E218" s="52"/>
      <c r="F218" s="135"/>
      <c r="G218" s="54"/>
      <c r="H218" s="53"/>
      <c r="I218" s="126"/>
      <c r="J218" s="136"/>
      <c r="K218" s="63"/>
      <c r="L218" s="81"/>
    </row>
    <row r="219" spans="1:12" ht="14.5" hidden="1">
      <c r="A219" s="134"/>
      <c r="B219" s="62"/>
      <c r="C219" s="63"/>
      <c r="D219" s="51"/>
      <c r="E219" s="52"/>
      <c r="F219" s="135"/>
      <c r="G219" s="54"/>
      <c r="H219" s="53"/>
      <c r="I219" s="126"/>
      <c r="J219" s="136"/>
      <c r="K219" s="63"/>
      <c r="L219" s="81"/>
    </row>
    <row r="220" spans="1:12" ht="14.5" hidden="1">
      <c r="A220" s="134"/>
      <c r="B220" s="62"/>
      <c r="C220" s="63"/>
      <c r="D220" s="51"/>
      <c r="E220" s="52"/>
      <c r="F220" s="135"/>
      <c r="G220" s="54"/>
      <c r="H220" s="53"/>
      <c r="I220" s="126"/>
      <c r="J220" s="136"/>
      <c r="K220" s="63"/>
      <c r="L220" s="81"/>
    </row>
    <row r="221" spans="1:12" ht="14.5" hidden="1">
      <c r="A221" s="134"/>
      <c r="B221" s="62"/>
      <c r="C221" s="63"/>
      <c r="D221" s="51"/>
      <c r="E221" s="52"/>
      <c r="F221" s="135"/>
      <c r="G221" s="54"/>
      <c r="H221" s="53"/>
      <c r="I221" s="126"/>
      <c r="J221" s="136"/>
      <c r="K221" s="63"/>
      <c r="L221" s="81"/>
    </row>
    <row r="222" spans="1:12" ht="14.5" hidden="1">
      <c r="A222" s="134"/>
      <c r="B222" s="62"/>
      <c r="C222" s="63"/>
      <c r="D222" s="51"/>
      <c r="E222" s="52"/>
      <c r="F222" s="135"/>
      <c r="G222" s="54"/>
      <c r="H222" s="53"/>
      <c r="I222" s="126"/>
      <c r="J222" s="136"/>
      <c r="K222" s="63"/>
      <c r="L222" s="81"/>
    </row>
    <row r="223" spans="1:12" ht="14.5" hidden="1">
      <c r="A223" s="134"/>
      <c r="B223" s="62"/>
      <c r="C223" s="63"/>
      <c r="D223" s="51"/>
      <c r="E223" s="52"/>
      <c r="F223" s="135"/>
      <c r="G223" s="54"/>
      <c r="H223" s="53"/>
      <c r="I223" s="81"/>
      <c r="J223" s="136"/>
      <c r="K223" s="63"/>
      <c r="L223" s="81"/>
    </row>
    <row r="224" spans="1:12" ht="14.5">
      <c r="A224" s="137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</row>
    <row r="225" spans="1:12" ht="14.5">
      <c r="A225" s="138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1"/>
    </row>
    <row r="226" spans="1:12" ht="14.5">
      <c r="A226" s="282" t="s">
        <v>123</v>
      </c>
      <c r="B226" s="259"/>
      <c r="C226" s="259"/>
      <c r="D226" s="259"/>
      <c r="E226" s="259"/>
      <c r="F226" s="259"/>
      <c r="G226" s="259"/>
      <c r="H226" s="260"/>
      <c r="I226" s="126"/>
      <c r="J226" s="126"/>
      <c r="K226" s="126"/>
      <c r="L226" s="81"/>
    </row>
    <row r="227" spans="1:12" ht="14.5">
      <c r="A227" s="261"/>
      <c r="B227" s="262"/>
      <c r="C227" s="262"/>
      <c r="D227" s="262"/>
      <c r="E227" s="262"/>
      <c r="F227" s="262"/>
      <c r="G227" s="262"/>
      <c r="H227" s="263"/>
      <c r="I227" s="126"/>
      <c r="J227" s="126"/>
      <c r="K227" s="126"/>
      <c r="L227" s="81"/>
    </row>
    <row r="228" spans="1:12" ht="14.5">
      <c r="A228" s="283" t="s">
        <v>124</v>
      </c>
      <c r="B228" s="265"/>
      <c r="C228" s="284" t="s">
        <v>125</v>
      </c>
      <c r="D228" s="267"/>
      <c r="E228" s="267"/>
      <c r="F228" s="267"/>
      <c r="G228" s="267"/>
      <c r="H228" s="265"/>
      <c r="I228" s="126"/>
      <c r="J228" s="127" t="s">
        <v>184</v>
      </c>
      <c r="K228" s="29" t="s">
        <v>185</v>
      </c>
      <c r="L228" s="81"/>
    </row>
    <row r="229" spans="1:12" ht="14.5">
      <c r="A229" s="128"/>
      <c r="B229" s="128"/>
      <c r="C229" s="128"/>
      <c r="D229" s="29"/>
      <c r="E229" s="29"/>
      <c r="F229" s="29"/>
      <c r="G229" s="29"/>
      <c r="H229" s="29"/>
      <c r="I229" s="126"/>
      <c r="J229" s="29"/>
      <c r="K229" s="29"/>
      <c r="L229" s="81"/>
    </row>
    <row r="230" spans="1:12" ht="14.5">
      <c r="A230" s="285" t="s">
        <v>225</v>
      </c>
      <c r="B230" s="269"/>
      <c r="C230" s="269"/>
      <c r="D230" s="269"/>
      <c r="E230" s="269"/>
      <c r="F230" s="269"/>
      <c r="G230" s="269"/>
      <c r="H230" s="270"/>
      <c r="I230" s="126"/>
      <c r="J230" s="286" t="str">
        <f>UPPER(A226)</f>
        <v>«SUZDAL CUP»</v>
      </c>
      <c r="K230" s="287"/>
      <c r="L230" s="81"/>
    </row>
    <row r="231" spans="1:12" ht="14.5">
      <c r="A231" s="129"/>
      <c r="B231" s="130" t="s">
        <v>1</v>
      </c>
      <c r="C231" s="131" t="s">
        <v>128</v>
      </c>
      <c r="D231" s="35" t="s">
        <v>129</v>
      </c>
      <c r="E231" s="290" t="s">
        <v>187</v>
      </c>
      <c r="F231" s="269"/>
      <c r="G231" s="269"/>
      <c r="H231" s="270"/>
      <c r="I231" s="126"/>
      <c r="J231" s="288"/>
      <c r="K231" s="289"/>
      <c r="L231" s="81"/>
    </row>
    <row r="232" spans="1:12" ht="14.5">
      <c r="A232" s="132" t="s">
        <v>130</v>
      </c>
      <c r="B232" s="133"/>
      <c r="C232" s="131" t="s">
        <v>131</v>
      </c>
      <c r="D232" s="133"/>
      <c r="E232" s="35" t="s">
        <v>132</v>
      </c>
      <c r="F232" s="35" t="s">
        <v>133</v>
      </c>
      <c r="G232" s="35" t="s">
        <v>134</v>
      </c>
      <c r="H232" s="35" t="s">
        <v>135</v>
      </c>
      <c r="I232" s="126"/>
      <c r="J232" s="291" t="str">
        <f>CONCATENATE("ИТОГОВОЕ МЕСТО ",UPPER(A230))</f>
        <v>ИТОГОВОЕ МЕСТО ЮНОШИ - 15-18 ЛЕТ (2009-2006 Г.Р.) – ТРЕК 100 М (КРУГ 70-100 М)</v>
      </c>
      <c r="K232" s="270"/>
      <c r="L232" s="81"/>
    </row>
    <row r="233" spans="1:12" ht="14.5">
      <c r="A233" s="134">
        <f t="shared" ref="A233:A236" si="40">H233</f>
        <v>2</v>
      </c>
      <c r="B233" s="62">
        <f>VLOOKUP(C233,'Список общий'!$B$2:$F$115,2,0)</f>
        <v>60</v>
      </c>
      <c r="C233" s="63" t="s">
        <v>87</v>
      </c>
      <c r="D233" s="51" t="str">
        <f>VLOOKUP(C233,'Список общий'!$B$2:$F$115,3,0)</f>
        <v>Ярославская область</v>
      </c>
      <c r="E233" s="52" t="s">
        <v>226</v>
      </c>
      <c r="F233" s="135">
        <v>0</v>
      </c>
      <c r="G233" s="54">
        <f t="shared" ref="G233:G236" si="41">IF((F233&gt;1), 9999,MID(E233,1,1)*60+MID(E233,3,2)+MID(E233,6,3)/1000)</f>
        <v>16.18</v>
      </c>
      <c r="H233" s="53">
        <f t="shared" ref="H233:H236" si="42">RANK(G233,$G$233:$G$236,1)</f>
        <v>2</v>
      </c>
      <c r="I233" s="126"/>
      <c r="J233" s="136">
        <v>1</v>
      </c>
      <c r="K233" s="63" t="str">
        <f t="shared" ref="K233:K234" si="43">VLOOKUP(J233,$A$233:$H$236,3,)</f>
        <v>Чернов Матвей Вячеславович</v>
      </c>
      <c r="L233" s="81"/>
    </row>
    <row r="234" spans="1:12" ht="14.5">
      <c r="A234" s="148">
        <f t="shared" si="40"/>
        <v>3</v>
      </c>
      <c r="B234" s="149">
        <f>VLOOKUP(C234,'Список общий'!$B$2:$F$115,2,0)</f>
        <v>67</v>
      </c>
      <c r="C234" s="150" t="s">
        <v>94</v>
      </c>
      <c r="D234" s="151" t="str">
        <f>VLOOKUP(C234,'Список общий'!$B$2:$F$115,3,0)</f>
        <v>Самарская область</v>
      </c>
      <c r="E234" s="152" t="s">
        <v>164</v>
      </c>
      <c r="F234" s="153">
        <v>0</v>
      </c>
      <c r="G234" s="154">
        <f t="shared" si="41"/>
        <v>639.99900000000002</v>
      </c>
      <c r="H234" s="155">
        <f t="shared" si="42"/>
        <v>3</v>
      </c>
      <c r="I234" s="126"/>
      <c r="J234" s="136">
        <v>2</v>
      </c>
      <c r="K234" s="63" t="str">
        <f t="shared" si="43"/>
        <v xml:space="preserve">Ракчеев Матвей Максимович </v>
      </c>
      <c r="L234" s="81"/>
    </row>
    <row r="235" spans="1:12" ht="14.5">
      <c r="A235" s="134">
        <f t="shared" si="40"/>
        <v>1</v>
      </c>
      <c r="B235" s="62">
        <f>VLOOKUP(C235,'Список общий'!$B$2:$F$115,2,0)</f>
        <v>83</v>
      </c>
      <c r="C235" s="63" t="s">
        <v>109</v>
      </c>
      <c r="D235" s="51" t="str">
        <f>VLOOKUP(C235,'Список общий'!$B$2:$F$115,3,0)</f>
        <v>Республика Башкортостан</v>
      </c>
      <c r="E235" s="52" t="s">
        <v>227</v>
      </c>
      <c r="F235" s="135">
        <v>0</v>
      </c>
      <c r="G235" s="54">
        <f t="shared" si="41"/>
        <v>16.170000000000002</v>
      </c>
      <c r="H235" s="53">
        <f t="shared" si="42"/>
        <v>1</v>
      </c>
      <c r="I235" s="126"/>
      <c r="J235" s="136">
        <v>3</v>
      </c>
      <c r="K235" s="63"/>
      <c r="L235" s="81"/>
    </row>
    <row r="236" spans="1:12" ht="14.5">
      <c r="A236" s="148">
        <f t="shared" si="40"/>
        <v>3</v>
      </c>
      <c r="B236" s="149">
        <f>VLOOKUP(C236,'Список общий'!$B$2:$F$115,2,0)</f>
        <v>85</v>
      </c>
      <c r="C236" s="150" t="s">
        <v>112</v>
      </c>
      <c r="D236" s="151" t="str">
        <f>VLOOKUP(C236,'Список общий'!$B$2:$F$115,3,0)</f>
        <v xml:space="preserve">Ярославская область </v>
      </c>
      <c r="E236" s="152" t="s">
        <v>164</v>
      </c>
      <c r="F236" s="153">
        <v>0</v>
      </c>
      <c r="G236" s="154">
        <f t="shared" si="41"/>
        <v>639.99900000000002</v>
      </c>
      <c r="H236" s="155">
        <f t="shared" si="42"/>
        <v>3</v>
      </c>
      <c r="I236" s="126"/>
      <c r="J236" s="136">
        <v>4</v>
      </c>
      <c r="K236" s="63"/>
      <c r="L236" s="81"/>
    </row>
    <row r="237" spans="1:12" ht="14.5" hidden="1">
      <c r="A237" s="134"/>
      <c r="B237" s="62"/>
      <c r="C237" s="63"/>
      <c r="D237" s="51"/>
      <c r="E237" s="52"/>
      <c r="F237" s="135"/>
      <c r="G237" s="54"/>
      <c r="H237" s="53"/>
      <c r="I237" s="126"/>
      <c r="J237" s="136"/>
      <c r="K237" s="63"/>
      <c r="L237" s="81"/>
    </row>
    <row r="238" spans="1:12" ht="14.5" hidden="1">
      <c r="A238" s="134"/>
      <c r="B238" s="62"/>
      <c r="C238" s="63"/>
      <c r="D238" s="51"/>
      <c r="E238" s="52"/>
      <c r="F238" s="135"/>
      <c r="G238" s="54"/>
      <c r="H238" s="53"/>
      <c r="I238" s="126"/>
      <c r="J238" s="136"/>
      <c r="K238" s="63"/>
      <c r="L238" s="81"/>
    </row>
    <row r="239" spans="1:12" ht="14.5" hidden="1">
      <c r="A239" s="134"/>
      <c r="B239" s="62"/>
      <c r="C239" s="63"/>
      <c r="D239" s="51"/>
      <c r="E239" s="52"/>
      <c r="F239" s="135"/>
      <c r="G239" s="54"/>
      <c r="H239" s="53"/>
      <c r="I239" s="126"/>
      <c r="J239" s="136"/>
      <c r="K239" s="63"/>
      <c r="L239" s="81"/>
    </row>
    <row r="240" spans="1:12" ht="14.5" hidden="1">
      <c r="A240" s="134"/>
      <c r="B240" s="62"/>
      <c r="C240" s="63"/>
      <c r="D240" s="51"/>
      <c r="E240" s="52"/>
      <c r="F240" s="135"/>
      <c r="G240" s="54"/>
      <c r="H240" s="53"/>
      <c r="I240" s="126"/>
      <c r="J240" s="136"/>
      <c r="K240" s="63"/>
      <c r="L240" s="81"/>
    </row>
    <row r="241" spans="1:12" ht="14.5" hidden="1">
      <c r="A241" s="134"/>
      <c r="B241" s="62"/>
      <c r="C241" s="63"/>
      <c r="D241" s="51"/>
      <c r="E241" s="52"/>
      <c r="F241" s="135"/>
      <c r="G241" s="54"/>
      <c r="H241" s="53"/>
      <c r="I241" s="126"/>
      <c r="J241" s="136"/>
      <c r="K241" s="63"/>
      <c r="L241" s="81"/>
    </row>
    <row r="242" spans="1:12" ht="14.5" hidden="1">
      <c r="A242" s="134"/>
      <c r="B242" s="62"/>
      <c r="C242" s="63"/>
      <c r="D242" s="51"/>
      <c r="E242" s="52"/>
      <c r="F242" s="135"/>
      <c r="G242" s="54"/>
      <c r="H242" s="53"/>
      <c r="I242" s="126"/>
      <c r="J242" s="136"/>
      <c r="K242" s="63"/>
      <c r="L242" s="81"/>
    </row>
    <row r="243" spans="1:12" ht="14.5" hidden="1">
      <c r="A243" s="134"/>
      <c r="B243" s="62"/>
      <c r="C243" s="63"/>
      <c r="D243" s="51"/>
      <c r="E243" s="52"/>
      <c r="F243" s="135"/>
      <c r="G243" s="54"/>
      <c r="H243" s="53"/>
      <c r="I243" s="126"/>
      <c r="J243" s="136"/>
      <c r="K243" s="63"/>
      <c r="L243" s="81"/>
    </row>
    <row r="244" spans="1:12" ht="14.5" hidden="1">
      <c r="A244" s="134"/>
      <c r="B244" s="62"/>
      <c r="C244" s="63"/>
      <c r="D244" s="51"/>
      <c r="E244" s="52"/>
      <c r="F244" s="135"/>
      <c r="G244" s="54"/>
      <c r="H244" s="53"/>
      <c r="I244" s="126"/>
      <c r="J244" s="136"/>
      <c r="K244" s="63"/>
      <c r="L244" s="81"/>
    </row>
    <row r="245" spans="1:12" ht="14.5" hidden="1">
      <c r="A245" s="134"/>
      <c r="B245" s="62"/>
      <c r="C245" s="63"/>
      <c r="D245" s="51"/>
      <c r="E245" s="52"/>
      <c r="F245" s="135"/>
      <c r="G245" s="54"/>
      <c r="H245" s="53"/>
      <c r="I245" s="126"/>
      <c r="J245" s="136"/>
      <c r="K245" s="63"/>
      <c r="L245" s="81"/>
    </row>
    <row r="246" spans="1:12" ht="14.5" hidden="1">
      <c r="A246" s="134"/>
      <c r="B246" s="62"/>
      <c r="C246" s="63"/>
      <c r="D246" s="51"/>
      <c r="E246" s="52"/>
      <c r="F246" s="135"/>
      <c r="G246" s="54"/>
      <c r="H246" s="53"/>
      <c r="I246" s="126"/>
      <c r="J246" s="136"/>
      <c r="K246" s="63"/>
      <c r="L246" s="81"/>
    </row>
    <row r="247" spans="1:12" ht="14.5" hidden="1">
      <c r="A247" s="134"/>
      <c r="B247" s="62"/>
      <c r="C247" s="63"/>
      <c r="D247" s="51"/>
      <c r="E247" s="52"/>
      <c r="F247" s="135"/>
      <c r="G247" s="54"/>
      <c r="H247" s="53"/>
      <c r="I247" s="126"/>
      <c r="J247" s="136"/>
      <c r="K247" s="63"/>
      <c r="L247" s="81"/>
    </row>
    <row r="248" spans="1:12" ht="14.5" hidden="1">
      <c r="A248" s="134"/>
      <c r="B248" s="62"/>
      <c r="C248" s="63"/>
      <c r="D248" s="51"/>
      <c r="E248" s="52"/>
      <c r="F248" s="135"/>
      <c r="G248" s="54"/>
      <c r="H248" s="53"/>
      <c r="I248" s="81"/>
      <c r="J248" s="136"/>
      <c r="K248" s="63"/>
      <c r="L248" s="81"/>
    </row>
    <row r="249" spans="1:12" ht="14.5">
      <c r="A249" s="137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</row>
    <row r="250" spans="1:12" ht="14.5">
      <c r="A250" s="138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1"/>
    </row>
    <row r="251" spans="1:12" ht="14.5">
      <c r="A251" s="282" t="s">
        <v>123</v>
      </c>
      <c r="B251" s="259"/>
      <c r="C251" s="259"/>
      <c r="D251" s="259"/>
      <c r="E251" s="259"/>
      <c r="F251" s="259"/>
      <c r="G251" s="259"/>
      <c r="H251" s="260"/>
      <c r="I251" s="126"/>
      <c r="J251" s="126"/>
      <c r="K251" s="126"/>
      <c r="L251" s="81"/>
    </row>
    <row r="252" spans="1:12" ht="14.5">
      <c r="A252" s="261"/>
      <c r="B252" s="262"/>
      <c r="C252" s="262"/>
      <c r="D252" s="262"/>
      <c r="E252" s="262"/>
      <c r="F252" s="262"/>
      <c r="G252" s="262"/>
      <c r="H252" s="263"/>
      <c r="I252" s="126"/>
      <c r="J252" s="126"/>
      <c r="K252" s="126"/>
      <c r="L252" s="81"/>
    </row>
    <row r="253" spans="1:12" ht="14.5">
      <c r="A253" s="283" t="s">
        <v>124</v>
      </c>
      <c r="B253" s="265"/>
      <c r="C253" s="284" t="s">
        <v>125</v>
      </c>
      <c r="D253" s="267"/>
      <c r="E253" s="267"/>
      <c r="F253" s="267"/>
      <c r="G253" s="267"/>
      <c r="H253" s="265"/>
      <c r="I253" s="126"/>
      <c r="J253" s="127" t="s">
        <v>184</v>
      </c>
      <c r="K253" s="29" t="s">
        <v>185</v>
      </c>
      <c r="L253" s="81"/>
    </row>
    <row r="254" spans="1:12" ht="14.5">
      <c r="A254" s="128"/>
      <c r="B254" s="128"/>
      <c r="C254" s="128"/>
      <c r="D254" s="29"/>
      <c r="E254" s="29"/>
      <c r="F254" s="29"/>
      <c r="G254" s="29"/>
      <c r="H254" s="29"/>
      <c r="I254" s="126"/>
      <c r="J254" s="29"/>
      <c r="K254" s="29"/>
      <c r="L254" s="81"/>
    </row>
    <row r="255" spans="1:12" ht="14.5">
      <c r="A255" s="285" t="s">
        <v>228</v>
      </c>
      <c r="B255" s="269"/>
      <c r="C255" s="269"/>
      <c r="D255" s="269"/>
      <c r="E255" s="269"/>
      <c r="F255" s="269"/>
      <c r="G255" s="269"/>
      <c r="H255" s="270"/>
      <c r="I255" s="126"/>
      <c r="J255" s="286" t="str">
        <f>UPPER(A251)</f>
        <v>«SUZDAL CUP»</v>
      </c>
      <c r="K255" s="287"/>
      <c r="L255" s="81"/>
    </row>
    <row r="256" spans="1:12" ht="14.5">
      <c r="A256" s="129"/>
      <c r="B256" s="130" t="s">
        <v>1</v>
      </c>
      <c r="C256" s="131" t="s">
        <v>128</v>
      </c>
      <c r="D256" s="35" t="s">
        <v>129</v>
      </c>
      <c r="E256" s="290" t="s">
        <v>187</v>
      </c>
      <c r="F256" s="269"/>
      <c r="G256" s="269"/>
      <c r="H256" s="270"/>
      <c r="I256" s="126"/>
      <c r="J256" s="288"/>
      <c r="K256" s="289"/>
      <c r="L256" s="81"/>
    </row>
    <row r="257" spans="1:12" ht="14.5">
      <c r="A257" s="132" t="s">
        <v>130</v>
      </c>
      <c r="B257" s="133"/>
      <c r="C257" s="131" t="s">
        <v>131</v>
      </c>
      <c r="D257" s="133"/>
      <c r="E257" s="35" t="s">
        <v>132</v>
      </c>
      <c r="F257" s="35" t="s">
        <v>133</v>
      </c>
      <c r="G257" s="35" t="s">
        <v>134</v>
      </c>
      <c r="H257" s="35" t="s">
        <v>135</v>
      </c>
      <c r="I257" s="126"/>
      <c r="J257" s="291" t="str">
        <f>CONCATENATE("ИТОГОВОЕ МЕСТО ",UPPER(A255))</f>
        <v>ИТОГОВОЕ МЕСТО ЖЕНЩИНЫ - 19-39 ЛЕТ (2005-1995 Г.Р.) – ТРЕК 100 М (КРУГ 70-100 М)</v>
      </c>
      <c r="K257" s="270"/>
      <c r="L257" s="81"/>
    </row>
    <row r="258" spans="1:12" ht="14.5">
      <c r="A258" s="134">
        <f t="shared" ref="A258:A262" si="44">H258</f>
        <v>2</v>
      </c>
      <c r="B258" s="62">
        <f>VLOOKUP(C258,'Список общий'!$B$2:$F$115,2,0)</f>
        <v>6</v>
      </c>
      <c r="C258" s="63" t="s">
        <v>22</v>
      </c>
      <c r="D258" s="51" t="str">
        <f>VLOOKUP(C258,'Список общий'!$B$2:$F$115,3,0)</f>
        <v>Санкт-Петербург</v>
      </c>
      <c r="E258" s="52" t="s">
        <v>229</v>
      </c>
      <c r="F258" s="135">
        <v>0</v>
      </c>
      <c r="G258" s="54">
        <f t="shared" ref="G258:G262" si="45">IF((F258&gt;1), 9999,MID(E258,1,1)*60+MID(E258,3,2)+MID(E258,6,3)/1000)</f>
        <v>18.03</v>
      </c>
      <c r="H258" s="53">
        <f t="shared" ref="H258:H262" si="46">RANK(G258,$G$258:$G$262,1)</f>
        <v>2</v>
      </c>
      <c r="I258" s="126"/>
      <c r="J258" s="136">
        <v>1</v>
      </c>
      <c r="K258" s="63" t="str">
        <f t="shared" ref="K258:K260" si="47">VLOOKUP(J258,$A$258:$H$262,3,)</f>
        <v>Кукушкина Анна Дмитриевна</v>
      </c>
      <c r="L258" s="81"/>
    </row>
    <row r="259" spans="1:12" ht="14.5">
      <c r="A259" s="134">
        <f t="shared" si="44"/>
        <v>1</v>
      </c>
      <c r="B259" s="62">
        <f>VLOOKUP(C259,'Список общий'!$B$2:$F$115,2,0)</f>
        <v>40</v>
      </c>
      <c r="C259" s="63" t="s">
        <v>64</v>
      </c>
      <c r="D259" s="51" t="str">
        <f>VLOOKUP(C259,'Список общий'!$B$2:$F$115,3,0)</f>
        <v>Самарская область</v>
      </c>
      <c r="E259" s="52" t="s">
        <v>230</v>
      </c>
      <c r="F259" s="135">
        <v>0</v>
      </c>
      <c r="G259" s="54">
        <f t="shared" si="45"/>
        <v>16.84</v>
      </c>
      <c r="H259" s="53">
        <f t="shared" si="46"/>
        <v>1</v>
      </c>
      <c r="I259" s="126"/>
      <c r="J259" s="136">
        <v>2</v>
      </c>
      <c r="K259" s="63" t="str">
        <f t="shared" si="47"/>
        <v xml:space="preserve">Ардашева Лидия Сергеевна </v>
      </c>
      <c r="L259" s="81"/>
    </row>
    <row r="260" spans="1:12" ht="14.5">
      <c r="A260" s="134">
        <f t="shared" si="44"/>
        <v>5</v>
      </c>
      <c r="B260" s="62">
        <f>VLOOKUP(C260,'Список общий'!$B$2:$F$115,2,0)</f>
        <v>59</v>
      </c>
      <c r="C260" s="63" t="s">
        <v>86</v>
      </c>
      <c r="D260" s="51" t="str">
        <f>VLOOKUP(C260,'Список общий'!$B$2:$F$115,3,0)</f>
        <v xml:space="preserve">Санкт-Петербург </v>
      </c>
      <c r="E260" s="52" t="s">
        <v>231</v>
      </c>
      <c r="F260" s="135">
        <v>0</v>
      </c>
      <c r="G260" s="54">
        <f t="shared" si="45"/>
        <v>26.84</v>
      </c>
      <c r="H260" s="53">
        <f t="shared" si="46"/>
        <v>5</v>
      </c>
      <c r="I260" s="126"/>
      <c r="J260" s="136">
        <v>3</v>
      </c>
      <c r="K260" s="63" t="str">
        <f t="shared" si="47"/>
        <v>Юденкова Виктория Юрьевна</v>
      </c>
      <c r="L260" s="81"/>
    </row>
    <row r="261" spans="1:12" ht="14.5">
      <c r="A261" s="134">
        <f t="shared" si="44"/>
        <v>4</v>
      </c>
      <c r="B261" s="62">
        <f>VLOOKUP(C261,'Список общий'!$B$2:$F$115,2,0)</f>
        <v>72</v>
      </c>
      <c r="C261" s="63" t="s">
        <v>98</v>
      </c>
      <c r="D261" s="51" t="str">
        <f>VLOOKUP(C261,'Список общий'!$B$2:$F$115,3,0)</f>
        <v xml:space="preserve">Республика Башкортостан </v>
      </c>
      <c r="E261" s="52" t="s">
        <v>232</v>
      </c>
      <c r="F261" s="135">
        <v>0</v>
      </c>
      <c r="G261" s="54">
        <f t="shared" si="45"/>
        <v>21.96</v>
      </c>
      <c r="H261" s="53">
        <f t="shared" si="46"/>
        <v>4</v>
      </c>
      <c r="I261" s="126"/>
      <c r="J261" s="136"/>
      <c r="K261" s="63"/>
      <c r="L261" s="81"/>
    </row>
    <row r="262" spans="1:12" ht="14.5">
      <c r="A262" s="134">
        <f t="shared" si="44"/>
        <v>3</v>
      </c>
      <c r="B262" s="62">
        <f>VLOOKUP(C262,'Список общий'!$B$2:$F$115,2,0)</f>
        <v>90</v>
      </c>
      <c r="C262" s="63" t="s">
        <v>117</v>
      </c>
      <c r="D262" s="51" t="str">
        <f>VLOOKUP(C262,'Список общий'!$B$2:$F$115,3,0)</f>
        <v>Московская область</v>
      </c>
      <c r="E262" s="52" t="s">
        <v>233</v>
      </c>
      <c r="F262" s="135">
        <v>0</v>
      </c>
      <c r="G262" s="54">
        <f t="shared" si="45"/>
        <v>19.399999999999999</v>
      </c>
      <c r="H262" s="53">
        <f t="shared" si="46"/>
        <v>3</v>
      </c>
      <c r="I262" s="126"/>
      <c r="J262" s="136"/>
      <c r="K262" s="63"/>
      <c r="L262" s="81"/>
    </row>
    <row r="263" spans="1:12" ht="14.5">
      <c r="A263" s="134"/>
      <c r="B263" s="62"/>
      <c r="C263" s="63"/>
      <c r="D263" s="51"/>
      <c r="E263" s="52"/>
      <c r="F263" s="135"/>
      <c r="G263" s="54"/>
      <c r="H263" s="53"/>
      <c r="I263" s="126"/>
      <c r="J263" s="136"/>
      <c r="K263" s="63"/>
      <c r="L263" s="81"/>
    </row>
    <row r="264" spans="1:12" ht="14.5">
      <c r="A264" s="134"/>
      <c r="B264" s="62"/>
      <c r="C264" s="63"/>
      <c r="D264" s="51"/>
      <c r="E264" s="52"/>
      <c r="F264" s="135"/>
      <c r="G264" s="54"/>
      <c r="H264" s="53"/>
      <c r="I264" s="126"/>
      <c r="J264" s="286" t="str">
        <f>UPPER(A251)</f>
        <v>«SUZDAL CUP»</v>
      </c>
      <c r="K264" s="287"/>
      <c r="L264" s="81"/>
    </row>
    <row r="265" spans="1:12" ht="14.5">
      <c r="A265" s="134"/>
      <c r="B265" s="62"/>
      <c r="C265" s="63"/>
      <c r="D265" s="51"/>
      <c r="E265" s="52"/>
      <c r="F265" s="135"/>
      <c r="G265" s="54"/>
      <c r="H265" s="53"/>
      <c r="I265" s="126"/>
      <c r="J265" s="288"/>
      <c r="K265" s="289"/>
      <c r="L265" s="81"/>
    </row>
    <row r="266" spans="1:12" ht="14.5">
      <c r="A266" s="134"/>
      <c r="B266" s="62"/>
      <c r="C266" s="63"/>
      <c r="D266" s="51"/>
      <c r="E266" s="52"/>
      <c r="F266" s="135"/>
      <c r="G266" s="54"/>
      <c r="H266" s="53"/>
      <c r="I266" s="126"/>
      <c r="J266" s="304" t="s">
        <v>234</v>
      </c>
      <c r="K266" s="270"/>
      <c r="L266" s="81"/>
    </row>
    <row r="267" spans="1:12" ht="14.5">
      <c r="A267" s="134"/>
      <c r="B267" s="62"/>
      <c r="C267" s="63"/>
      <c r="D267" s="51"/>
      <c r="E267" s="52"/>
      <c r="F267" s="135"/>
      <c r="G267" s="54"/>
      <c r="H267" s="53"/>
      <c r="I267" s="126"/>
      <c r="J267" s="136">
        <v>1</v>
      </c>
      <c r="K267" s="63" t="s">
        <v>98</v>
      </c>
      <c r="L267" s="81"/>
    </row>
    <row r="268" spans="1:12" ht="14.5">
      <c r="A268" s="134"/>
      <c r="B268" s="62"/>
      <c r="C268" s="63"/>
      <c r="D268" s="51"/>
      <c r="E268" s="52"/>
      <c r="F268" s="135"/>
      <c r="G268" s="54"/>
      <c r="H268" s="53"/>
      <c r="I268" s="126"/>
      <c r="J268" s="136">
        <v>2</v>
      </c>
      <c r="K268" s="63" t="s">
        <v>86</v>
      </c>
      <c r="L268" s="81"/>
    </row>
    <row r="269" spans="1:12" ht="14.5">
      <c r="A269" s="134"/>
      <c r="B269" s="62"/>
      <c r="C269" s="63"/>
      <c r="D269" s="51"/>
      <c r="E269" s="52"/>
      <c r="F269" s="135"/>
      <c r="G269" s="54"/>
      <c r="H269" s="53"/>
      <c r="I269" s="126"/>
      <c r="J269" s="136"/>
      <c r="K269" s="63"/>
      <c r="L269" s="81"/>
    </row>
    <row r="270" spans="1:12" ht="14.5">
      <c r="A270" s="134"/>
      <c r="B270" s="62"/>
      <c r="C270" s="63"/>
      <c r="D270" s="51"/>
      <c r="E270" s="52"/>
      <c r="F270" s="135"/>
      <c r="G270" s="54"/>
      <c r="H270" s="53"/>
      <c r="I270" s="126"/>
      <c r="J270" s="136"/>
      <c r="K270" s="63"/>
      <c r="L270" s="81"/>
    </row>
    <row r="271" spans="1:12" ht="14.5">
      <c r="A271" s="134"/>
      <c r="B271" s="62"/>
      <c r="C271" s="63"/>
      <c r="D271" s="51"/>
      <c r="E271" s="52"/>
      <c r="F271" s="135"/>
      <c r="G271" s="54"/>
      <c r="H271" s="53"/>
      <c r="I271" s="126"/>
      <c r="J271" s="136"/>
      <c r="K271" s="63"/>
      <c r="L271" s="81"/>
    </row>
    <row r="272" spans="1:12" ht="14.5">
      <c r="A272" s="134"/>
      <c r="B272" s="62"/>
      <c r="C272" s="63"/>
      <c r="D272" s="51"/>
      <c r="E272" s="52"/>
      <c r="F272" s="135"/>
      <c r="G272" s="54"/>
      <c r="H272" s="53"/>
      <c r="I272" s="126"/>
      <c r="J272" s="136"/>
      <c r="K272" s="63"/>
      <c r="L272" s="81"/>
    </row>
    <row r="273" spans="1:12" ht="14.5">
      <c r="A273" s="134"/>
      <c r="B273" s="62"/>
      <c r="C273" s="63"/>
      <c r="D273" s="51"/>
      <c r="E273" s="52"/>
      <c r="F273" s="135"/>
      <c r="G273" s="54"/>
      <c r="H273" s="53"/>
      <c r="I273" s="81"/>
      <c r="J273" s="136"/>
      <c r="K273" s="63"/>
      <c r="L273" s="81"/>
    </row>
    <row r="274" spans="1:12" ht="14.5">
      <c r="A274" s="137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</row>
    <row r="275" spans="1:12" ht="14.5">
      <c r="A275" s="138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1"/>
    </row>
    <row r="276" spans="1:12" ht="14.5">
      <c r="A276" s="282" t="s">
        <v>123</v>
      </c>
      <c r="B276" s="259"/>
      <c r="C276" s="259"/>
      <c r="D276" s="259"/>
      <c r="E276" s="259"/>
      <c r="F276" s="259"/>
      <c r="G276" s="259"/>
      <c r="H276" s="260"/>
      <c r="I276" s="126"/>
      <c r="J276" s="126"/>
      <c r="K276" s="126"/>
      <c r="L276" s="81"/>
    </row>
    <row r="277" spans="1:12" ht="14.5">
      <c r="A277" s="261"/>
      <c r="B277" s="262"/>
      <c r="C277" s="262"/>
      <c r="D277" s="262"/>
      <c r="E277" s="262"/>
      <c r="F277" s="262"/>
      <c r="G277" s="262"/>
      <c r="H277" s="263"/>
      <c r="I277" s="126"/>
      <c r="J277" s="126"/>
      <c r="K277" s="126"/>
      <c r="L277" s="81"/>
    </row>
    <row r="278" spans="1:12" ht="14.5">
      <c r="A278" s="283" t="s">
        <v>124</v>
      </c>
      <c r="B278" s="265"/>
      <c r="C278" s="284" t="s">
        <v>125</v>
      </c>
      <c r="D278" s="267"/>
      <c r="E278" s="267"/>
      <c r="F278" s="267"/>
      <c r="G278" s="267"/>
      <c r="H278" s="265"/>
      <c r="I278" s="126"/>
      <c r="J278" s="127" t="s">
        <v>184</v>
      </c>
      <c r="K278" s="29" t="s">
        <v>185</v>
      </c>
      <c r="L278" s="81"/>
    </row>
    <row r="279" spans="1:12" ht="14.5">
      <c r="A279" s="128"/>
      <c r="B279" s="128"/>
      <c r="C279" s="128"/>
      <c r="D279" s="29"/>
      <c r="E279" s="29"/>
      <c r="F279" s="29"/>
      <c r="G279" s="29"/>
      <c r="H279" s="29"/>
      <c r="I279" s="126"/>
      <c r="J279" s="29"/>
      <c r="K279" s="29"/>
      <c r="L279" s="81"/>
    </row>
    <row r="280" spans="1:12" ht="14.5">
      <c r="A280" s="303" t="s">
        <v>235</v>
      </c>
      <c r="B280" s="269"/>
      <c r="C280" s="269"/>
      <c r="D280" s="269"/>
      <c r="E280" s="269"/>
      <c r="F280" s="269"/>
      <c r="G280" s="269"/>
      <c r="H280" s="270"/>
      <c r="I280" s="126"/>
      <c r="J280" s="286" t="str">
        <f>UPPER(A276)</f>
        <v>«SUZDAL CUP»</v>
      </c>
      <c r="K280" s="287"/>
      <c r="L280" s="81"/>
    </row>
    <row r="281" spans="1:12" ht="14.5">
      <c r="A281" s="129"/>
      <c r="B281" s="130" t="s">
        <v>1</v>
      </c>
      <c r="C281" s="131" t="s">
        <v>128</v>
      </c>
      <c r="D281" s="35" t="s">
        <v>129</v>
      </c>
      <c r="E281" s="290" t="s">
        <v>187</v>
      </c>
      <c r="F281" s="269"/>
      <c r="G281" s="269"/>
      <c r="H281" s="270"/>
      <c r="I281" s="126"/>
      <c r="J281" s="288"/>
      <c r="K281" s="289"/>
      <c r="L281" s="81"/>
    </row>
    <row r="282" spans="1:12" ht="14.5">
      <c r="A282" s="132" t="s">
        <v>130</v>
      </c>
      <c r="B282" s="133"/>
      <c r="C282" s="131" t="s">
        <v>131</v>
      </c>
      <c r="D282" s="133"/>
      <c r="E282" s="35" t="s">
        <v>132</v>
      </c>
      <c r="F282" s="35" t="s">
        <v>133</v>
      </c>
      <c r="G282" s="35" t="s">
        <v>134</v>
      </c>
      <c r="H282" s="35" t="s">
        <v>135</v>
      </c>
      <c r="I282" s="126"/>
      <c r="J282" s="291" t="str">
        <f>CONCATENATE("ИТОГОВОЕ МЕСТО ",UPPER(A280))</f>
        <v>ИТОГОВОЕ МЕСТО МУЖЧИНЫ - (2005 И СТАРШЕ Г.Р.) – ТРЕК 100 М (КРУГ 70-100 М)</v>
      </c>
      <c r="K282" s="270"/>
      <c r="L282" s="81"/>
    </row>
    <row r="283" spans="1:12" ht="14.5">
      <c r="A283" s="134">
        <f t="shared" ref="A283:A290" si="48">H283</f>
        <v>2</v>
      </c>
      <c r="B283" s="62">
        <f>VLOOKUP(C283,'Список общий'!$B$2:$F$115,2,0)</f>
        <v>52</v>
      </c>
      <c r="C283" s="63" t="str">
        <f>VLOOKUP(1,'100 м 12'!$A$108:$H$112,3,)</f>
        <v>Муранов Владислав Алексеевич</v>
      </c>
      <c r="D283" s="51" t="str">
        <f>VLOOKUP(C283,'Список общий'!$B$2:$F$115,3,0)</f>
        <v>Самарская область</v>
      </c>
      <c r="E283" s="52" t="s">
        <v>236</v>
      </c>
      <c r="F283" s="135">
        <v>0</v>
      </c>
      <c r="G283" s="54">
        <f t="shared" ref="G283:G290" si="49">IF((F283&gt;1), 9999,MID(E283,1,1)*60+MID(E283,3,2)+MID(E283,6,3)/1000)</f>
        <v>15.81</v>
      </c>
      <c r="H283" s="53">
        <f t="shared" ref="H283:H288" si="50">RANK(G283,$G$283:$G$288,1)</f>
        <v>2</v>
      </c>
      <c r="I283" s="126"/>
      <c r="J283" s="136">
        <v>1</v>
      </c>
      <c r="K283" s="63" t="str">
        <f t="shared" ref="K283:K290" si="51">VLOOKUP(J283,$A$283:$H$292,3,)</f>
        <v>Сухенко Илья Анатольевич</v>
      </c>
      <c r="L283" s="81"/>
    </row>
    <row r="284" spans="1:12" ht="14.5">
      <c r="A284" s="134">
        <f t="shared" si="48"/>
        <v>5</v>
      </c>
      <c r="B284" s="62">
        <f>VLOOKUP(C284,'Список общий'!$B$2:$F$115,2,0)</f>
        <v>73</v>
      </c>
      <c r="C284" s="63" t="str">
        <f>VLOOKUP(1,'100 м 12'!$A$113:$H$117,3,)</f>
        <v>Траскин Александр Вадимович</v>
      </c>
      <c r="D284" s="51" t="str">
        <f>VLOOKUP(C284,'Список общий'!$B$2:$F$115,3,0)</f>
        <v xml:space="preserve">Санкт-Петербург </v>
      </c>
      <c r="E284" s="52" t="s">
        <v>223</v>
      </c>
      <c r="F284" s="135">
        <v>0</v>
      </c>
      <c r="G284" s="54">
        <f t="shared" si="49"/>
        <v>17.670000000000002</v>
      </c>
      <c r="H284" s="53">
        <f t="shared" si="50"/>
        <v>5</v>
      </c>
      <c r="I284" s="126"/>
      <c r="J284" s="136">
        <v>2</v>
      </c>
      <c r="K284" s="63" t="str">
        <f t="shared" si="51"/>
        <v>Муранов Владислав Алексеевич</v>
      </c>
      <c r="L284" s="81"/>
    </row>
    <row r="285" spans="1:12" ht="14.5">
      <c r="A285" s="134">
        <f t="shared" si="48"/>
        <v>4</v>
      </c>
      <c r="B285" s="62">
        <f>VLOOKUP(C285,'Список общий'!$B$2:$F$115,2,0)</f>
        <v>55</v>
      </c>
      <c r="C285" s="63" t="str">
        <f>VLOOKUP(2,'100 м 12'!$A$108:$H$112,3,)</f>
        <v>Низамов Тимур Минасхатович</v>
      </c>
      <c r="D285" s="51" t="str">
        <f>VLOOKUP(C285,'Список общий'!$B$2:$F$115,3,0)</f>
        <v>Республика Башкортостан</v>
      </c>
      <c r="E285" s="52" t="s">
        <v>147</v>
      </c>
      <c r="F285" s="135">
        <v>0</v>
      </c>
      <c r="G285" s="54">
        <f t="shared" si="49"/>
        <v>17.23</v>
      </c>
      <c r="H285" s="53">
        <f t="shared" si="50"/>
        <v>4</v>
      </c>
      <c r="I285" s="126"/>
      <c r="J285" s="136">
        <v>3</v>
      </c>
      <c r="K285" s="63" t="str">
        <f t="shared" si="51"/>
        <v xml:space="preserve">Ефимов Дмитрий Вячеславович </v>
      </c>
      <c r="L285" s="81"/>
    </row>
    <row r="286" spans="1:12" ht="14.5">
      <c r="A286" s="134">
        <f t="shared" si="48"/>
        <v>1</v>
      </c>
      <c r="B286" s="62">
        <f>VLOOKUP(C286,'Список общий'!$B$2:$F$115,2,0)</f>
        <v>70</v>
      </c>
      <c r="C286" s="63" t="str">
        <f>VLOOKUP(2,'100 м 12'!$A$113:$H$117,3,)</f>
        <v>Сухенко Илья Анатольевич</v>
      </c>
      <c r="D286" s="51" t="str">
        <f>VLOOKUP(C286,'Список общий'!$B$2:$F$115,3,0)</f>
        <v xml:space="preserve">Владимирская область </v>
      </c>
      <c r="E286" s="52" t="s">
        <v>237</v>
      </c>
      <c r="F286" s="135">
        <v>0</v>
      </c>
      <c r="G286" s="54">
        <f t="shared" si="49"/>
        <v>15.79</v>
      </c>
      <c r="H286" s="53">
        <f t="shared" si="50"/>
        <v>1</v>
      </c>
      <c r="I286" s="126"/>
      <c r="J286" s="136">
        <v>4</v>
      </c>
      <c r="K286" s="63" t="str">
        <f t="shared" si="51"/>
        <v>Низамов Тимур Минасхатович</v>
      </c>
      <c r="L286" s="81"/>
    </row>
    <row r="287" spans="1:12" ht="14.5">
      <c r="A287" s="134">
        <f t="shared" si="48"/>
        <v>3</v>
      </c>
      <c r="B287" s="62">
        <f>VLOOKUP(C287,'Список общий'!$B$2:$F$115,2,0)</f>
        <v>24</v>
      </c>
      <c r="C287" s="63" t="str">
        <f>VLOOKUP(3,'100 м 12'!$A$108:$H$112,3,)</f>
        <v xml:space="preserve">Ефимов Дмитрий Вячеславович </v>
      </c>
      <c r="D287" s="51" t="str">
        <f>VLOOKUP(C287,'Список общий'!$B$2:$F$115,3,0)</f>
        <v xml:space="preserve">Санкт-Петербург </v>
      </c>
      <c r="E287" s="52" t="s">
        <v>238</v>
      </c>
      <c r="F287" s="135">
        <v>0</v>
      </c>
      <c r="G287" s="54">
        <f t="shared" si="49"/>
        <v>16.850000000000001</v>
      </c>
      <c r="H287" s="53">
        <f t="shared" si="50"/>
        <v>3</v>
      </c>
      <c r="I287" s="126"/>
      <c r="J287" s="136">
        <v>5</v>
      </c>
      <c r="K287" s="63" t="str">
        <f t="shared" si="51"/>
        <v>Траскин Александр Вадимович</v>
      </c>
      <c r="L287" s="81"/>
    </row>
    <row r="288" spans="1:12" ht="14.5">
      <c r="A288" s="134">
        <f t="shared" si="48"/>
        <v>6</v>
      </c>
      <c r="B288" s="62">
        <f>VLOOKUP(C288,'Список общий'!$B$2:$F$115,2,0)</f>
        <v>86</v>
      </c>
      <c r="C288" s="63" t="str">
        <f>VLOOKUP(3,'100 м 12'!$A$113:$H$117,3,)</f>
        <v xml:space="preserve">Широбоков Денис Васильевич </v>
      </c>
      <c r="D288" s="51" t="str">
        <f>VLOOKUP(C288,'Список общий'!$B$2:$F$115,3,0)</f>
        <v xml:space="preserve">Владимирская область </v>
      </c>
      <c r="E288" s="52" t="s">
        <v>224</v>
      </c>
      <c r="F288" s="135">
        <v>0</v>
      </c>
      <c r="G288" s="54">
        <f t="shared" si="49"/>
        <v>18.23</v>
      </c>
      <c r="H288" s="53">
        <f t="shared" si="50"/>
        <v>6</v>
      </c>
      <c r="I288" s="126"/>
      <c r="J288" s="136">
        <v>6</v>
      </c>
      <c r="K288" s="63" t="str">
        <f t="shared" si="51"/>
        <v xml:space="preserve">Широбоков Денис Васильевич </v>
      </c>
      <c r="L288" s="81"/>
    </row>
    <row r="289" spans="1:12" ht="14.5">
      <c r="A289" s="140">
        <f t="shared" si="48"/>
        <v>8</v>
      </c>
      <c r="B289" s="141">
        <f>VLOOKUP(C289,'Список общий'!$B$2:$F$115,2,0)</f>
        <v>68</v>
      </c>
      <c r="C289" s="142" t="str">
        <f>VLOOKUP(4,'100 м 12'!$A$108:$H$112,3,)</f>
        <v xml:space="preserve">Ситников Владимир Павлович </v>
      </c>
      <c r="D289" s="143" t="str">
        <f>VLOOKUP(C289,'Список общий'!$B$2:$F$115,3,0)</f>
        <v xml:space="preserve">Санкт-Петербург </v>
      </c>
      <c r="E289" s="144" t="str">
        <f>VLOOKUP(4,'100 м 12'!$A$108:$H$112,5,)</f>
        <v>0.17.480</v>
      </c>
      <c r="F289" s="145">
        <v>0</v>
      </c>
      <c r="G289" s="146">
        <f t="shared" si="49"/>
        <v>17.48</v>
      </c>
      <c r="H289" s="147">
        <f t="shared" ref="H289:H290" si="52">RANK(G289,$G$289:$G$292,1)+6</f>
        <v>8</v>
      </c>
      <c r="I289" s="126"/>
      <c r="J289" s="136">
        <v>7</v>
      </c>
      <c r="K289" s="63" t="str">
        <f t="shared" si="51"/>
        <v>Беспалов Сергей Михайлович</v>
      </c>
      <c r="L289" s="81"/>
    </row>
    <row r="290" spans="1:12" ht="14.5">
      <c r="A290" s="140">
        <f t="shared" si="48"/>
        <v>7</v>
      </c>
      <c r="B290" s="141">
        <f>VLOOKUP(C290,'Список общий'!$B$2:$F$115,2,0)</f>
        <v>9</v>
      </c>
      <c r="C290" s="142" t="str">
        <f>VLOOKUP(4,'100 м 12'!$A$113:$H$117,3,)</f>
        <v>Беспалов Сергей Михайлович</v>
      </c>
      <c r="D290" s="143" t="str">
        <f>VLOOKUP(C290,'Список общий'!$B$2:$F$115,3,0)</f>
        <v xml:space="preserve">Владимирская область </v>
      </c>
      <c r="E290" s="144" t="str">
        <f>VLOOKUP(4,'100 м 12'!$A$113:$H$117,5,)</f>
        <v>0.17.170</v>
      </c>
      <c r="F290" s="145">
        <v>0</v>
      </c>
      <c r="G290" s="146">
        <f t="shared" si="49"/>
        <v>17.170000000000002</v>
      </c>
      <c r="H290" s="147">
        <f t="shared" si="52"/>
        <v>7</v>
      </c>
      <c r="I290" s="126"/>
      <c r="J290" s="136">
        <v>8</v>
      </c>
      <c r="K290" s="63" t="str">
        <f t="shared" si="51"/>
        <v xml:space="preserve">Ситников Владимир Павлович </v>
      </c>
      <c r="L290" s="81"/>
    </row>
    <row r="291" spans="1:12" ht="14.5">
      <c r="A291" s="140"/>
      <c r="B291" s="141"/>
      <c r="C291" s="142"/>
      <c r="D291" s="143"/>
      <c r="E291" s="144"/>
      <c r="F291" s="145"/>
      <c r="G291" s="146"/>
      <c r="H291" s="147"/>
      <c r="I291" s="126"/>
      <c r="J291" s="136">
        <v>9</v>
      </c>
      <c r="K291" s="63"/>
      <c r="L291" s="81"/>
    </row>
    <row r="292" spans="1:12" ht="14.5">
      <c r="A292" s="148">
        <f>H292</f>
        <v>9</v>
      </c>
      <c r="B292" s="149">
        <f>VLOOKUP(C292,'Список общий'!$B$2:$F$115,2,0)</f>
        <v>51</v>
      </c>
      <c r="C292" s="150" t="str">
        <f>VLOOKUP(5,'100 м 12'!$A$113:$H$117,3,)</f>
        <v>Мосолов Антон Андреевич</v>
      </c>
      <c r="D292" s="151" t="str">
        <f>VLOOKUP(C292,'Список общий'!$B$2:$F$115,3,0)</f>
        <v>Санкт-Петербург</v>
      </c>
      <c r="E292" s="152" t="str">
        <f>VLOOKUP(5,'100 м 12'!$A$113:$H$117,5,)</f>
        <v>9.99.999</v>
      </c>
      <c r="F292" s="153">
        <v>0</v>
      </c>
      <c r="G292" s="154">
        <f>IF((F292&gt;1), 9999,MID(E292,1,1)*60+MID(E292,3,2)+MID(E292,6,3)/1000)</f>
        <v>639.99900000000002</v>
      </c>
      <c r="H292" s="155">
        <f>RANK(G292,$G$289:$G$292,1)+6</f>
        <v>9</v>
      </c>
      <c r="I292" s="126"/>
      <c r="J292" s="136">
        <v>10</v>
      </c>
      <c r="K292" s="63"/>
      <c r="L292" s="81"/>
    </row>
    <row r="293" spans="1:12" ht="14.5">
      <c r="A293" s="134"/>
      <c r="B293" s="62"/>
      <c r="C293" s="63"/>
      <c r="D293" s="51"/>
      <c r="E293" s="52"/>
      <c r="F293" s="135"/>
      <c r="G293" s="54"/>
      <c r="H293" s="53"/>
      <c r="I293" s="126"/>
      <c r="J293" s="136"/>
      <c r="K293" s="63"/>
      <c r="L293" s="81"/>
    </row>
    <row r="294" spans="1:12" ht="14.5">
      <c r="A294" s="285" t="s">
        <v>239</v>
      </c>
      <c r="B294" s="269"/>
      <c r="C294" s="269"/>
      <c r="D294" s="269"/>
      <c r="E294" s="269"/>
      <c r="F294" s="269"/>
      <c r="G294" s="269"/>
      <c r="H294" s="270"/>
      <c r="I294" s="126"/>
      <c r="J294" s="286" t="str">
        <f>UPPER(A290)</f>
        <v>7</v>
      </c>
      <c r="K294" s="287"/>
      <c r="L294" s="81"/>
    </row>
    <row r="295" spans="1:12" ht="14.5">
      <c r="A295" s="129"/>
      <c r="B295" s="130" t="s">
        <v>1</v>
      </c>
      <c r="C295" s="131" t="s">
        <v>128</v>
      </c>
      <c r="D295" s="35" t="s">
        <v>129</v>
      </c>
      <c r="E295" s="290" t="s">
        <v>187</v>
      </c>
      <c r="F295" s="269"/>
      <c r="G295" s="269"/>
      <c r="H295" s="270"/>
      <c r="I295" s="126"/>
      <c r="J295" s="288"/>
      <c r="K295" s="289"/>
      <c r="L295" s="81"/>
    </row>
    <row r="296" spans="1:12" ht="14.5">
      <c r="A296" s="132" t="s">
        <v>130</v>
      </c>
      <c r="B296" s="133"/>
      <c r="C296" s="131" t="s">
        <v>131</v>
      </c>
      <c r="D296" s="133"/>
      <c r="E296" s="35" t="s">
        <v>132</v>
      </c>
      <c r="F296" s="35" t="s">
        <v>133</v>
      </c>
      <c r="G296" s="35" t="s">
        <v>134</v>
      </c>
      <c r="H296" s="35" t="s">
        <v>135</v>
      </c>
      <c r="I296" s="126"/>
      <c r="J296" s="291" t="str">
        <f>CONCATENATE("ИТОГОВОЕ МЕСТО ",UPPER(A294))</f>
        <v>ИТОГОВОЕ МЕСТО МУЖЧИНЫ - 30-39 ЛЕТ (1994 И СТАРШЕ Г.Р.) – ТРЕК 100 М (КРУГ 70-100 М)</v>
      </c>
      <c r="K296" s="270"/>
      <c r="L296" s="81"/>
    </row>
    <row r="297" spans="1:12" ht="14.5">
      <c r="A297" s="134">
        <f>H297</f>
        <v>1</v>
      </c>
      <c r="B297" s="62">
        <f>VLOOKUP(C297,'Список общий'!$B$2:$F$115,2,0)</f>
        <v>18</v>
      </c>
      <c r="C297" s="63" t="str">
        <f>'100 м 12'!C122</f>
        <v>Головастиков Владимир Юрьевич</v>
      </c>
      <c r="D297" s="51" t="str">
        <f>VLOOKUP(C297,'Список общий'!$B$2:$F$115,3,0)</f>
        <v>Республика Башкортостан</v>
      </c>
      <c r="E297" s="52" t="s">
        <v>240</v>
      </c>
      <c r="F297" s="135">
        <v>0</v>
      </c>
      <c r="G297" s="54">
        <f>IF((F297&gt;1), 9999,MID(E297,1,1)*60+MID(E297,3,2)+MID(E297,6,3)/1000)</f>
        <v>19.8</v>
      </c>
      <c r="H297" s="53">
        <v>1</v>
      </c>
      <c r="I297" s="126"/>
      <c r="J297" s="136">
        <v>1</v>
      </c>
      <c r="K297" s="63" t="str">
        <f>C297</f>
        <v>Головастиков Владимир Юрьевич</v>
      </c>
      <c r="L297" s="81"/>
    </row>
    <row r="298" spans="1:12" ht="14.5">
      <c r="A298" s="134"/>
      <c r="B298" s="62"/>
      <c r="C298" s="63"/>
      <c r="D298" s="51"/>
      <c r="E298" s="52"/>
      <c r="F298" s="135"/>
      <c r="G298" s="54"/>
      <c r="H298" s="53"/>
      <c r="I298" s="81"/>
      <c r="J298" s="136"/>
      <c r="K298" s="63"/>
      <c r="L298" s="81"/>
    </row>
    <row r="299" spans="1:12" ht="14.5">
      <c r="A299" s="137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</row>
    <row r="300" spans="1:12" ht="14.5">
      <c r="A300" s="138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1"/>
    </row>
  </sheetData>
  <mergeCells count="90">
    <mergeCell ref="J132:K132"/>
    <mergeCell ref="J264:K265"/>
    <mergeCell ref="J266:K266"/>
    <mergeCell ref="A251:H252"/>
    <mergeCell ref="A253:B253"/>
    <mergeCell ref="C253:H253"/>
    <mergeCell ref="A255:H255"/>
    <mergeCell ref="J255:K256"/>
    <mergeCell ref="E256:H256"/>
    <mergeCell ref="J257:K257"/>
    <mergeCell ref="J107:K107"/>
    <mergeCell ref="A126:H127"/>
    <mergeCell ref="A128:B128"/>
    <mergeCell ref="C128:H128"/>
    <mergeCell ref="A130:H130"/>
    <mergeCell ref="J130:K131"/>
    <mergeCell ref="E131:H131"/>
    <mergeCell ref="J82:K82"/>
    <mergeCell ref="A101:H102"/>
    <mergeCell ref="A103:B103"/>
    <mergeCell ref="C103:H103"/>
    <mergeCell ref="A105:H105"/>
    <mergeCell ref="J105:K106"/>
    <mergeCell ref="E106:H106"/>
    <mergeCell ref="J57:K57"/>
    <mergeCell ref="A76:H77"/>
    <mergeCell ref="A78:B78"/>
    <mergeCell ref="C78:H78"/>
    <mergeCell ref="A80:H80"/>
    <mergeCell ref="J80:K81"/>
    <mergeCell ref="E81:H81"/>
    <mergeCell ref="J32:K32"/>
    <mergeCell ref="A51:H52"/>
    <mergeCell ref="A53:B53"/>
    <mergeCell ref="C53:H53"/>
    <mergeCell ref="A55:H55"/>
    <mergeCell ref="J55:K56"/>
    <mergeCell ref="E56:H56"/>
    <mergeCell ref="J7:K7"/>
    <mergeCell ref="A26:H27"/>
    <mergeCell ref="A28:B28"/>
    <mergeCell ref="C28:H28"/>
    <mergeCell ref="A30:H30"/>
    <mergeCell ref="J30:K31"/>
    <mergeCell ref="E31:H31"/>
    <mergeCell ref="A1:H2"/>
    <mergeCell ref="A3:B3"/>
    <mergeCell ref="C3:H3"/>
    <mergeCell ref="A5:H5"/>
    <mergeCell ref="J5:K6"/>
    <mergeCell ref="E6:H6"/>
    <mergeCell ref="J232:K232"/>
    <mergeCell ref="A294:H294"/>
    <mergeCell ref="J294:K295"/>
    <mergeCell ref="E295:H295"/>
    <mergeCell ref="J296:K296"/>
    <mergeCell ref="A276:H277"/>
    <mergeCell ref="A278:B278"/>
    <mergeCell ref="C278:H278"/>
    <mergeCell ref="A280:H280"/>
    <mergeCell ref="J280:K281"/>
    <mergeCell ref="E281:H281"/>
    <mergeCell ref="J282:K282"/>
    <mergeCell ref="J207:K207"/>
    <mergeCell ref="A226:H227"/>
    <mergeCell ref="A228:B228"/>
    <mergeCell ref="C228:H228"/>
    <mergeCell ref="A230:H230"/>
    <mergeCell ref="J230:K231"/>
    <mergeCell ref="E231:H231"/>
    <mergeCell ref="J182:K182"/>
    <mergeCell ref="A201:H202"/>
    <mergeCell ref="A203:B203"/>
    <mergeCell ref="C203:H203"/>
    <mergeCell ref="A205:H205"/>
    <mergeCell ref="J205:K206"/>
    <mergeCell ref="E206:H206"/>
    <mergeCell ref="J157:K157"/>
    <mergeCell ref="A176:H177"/>
    <mergeCell ref="A178:B178"/>
    <mergeCell ref="C178:H178"/>
    <mergeCell ref="A180:H180"/>
    <mergeCell ref="J180:K181"/>
    <mergeCell ref="E181:H181"/>
    <mergeCell ref="A151:H152"/>
    <mergeCell ref="A153:B153"/>
    <mergeCell ref="C153:H153"/>
    <mergeCell ref="A155:H155"/>
    <mergeCell ref="J155:K156"/>
    <mergeCell ref="E156:H1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125"/>
  <sheetViews>
    <sheetView topLeftCell="A26" workbookViewId="0"/>
  </sheetViews>
  <sheetFormatPr defaultColWidth="14.453125" defaultRowHeight="15" customHeight="1"/>
  <cols>
    <col min="1" max="2" width="7.26953125" customWidth="1"/>
    <col min="3" max="3" width="35.81640625" customWidth="1"/>
    <col min="4" max="4" width="28.7265625" customWidth="1"/>
    <col min="6" max="6" width="7.26953125" customWidth="1"/>
    <col min="8" max="8" width="7.26953125" customWidth="1"/>
  </cols>
  <sheetData>
    <row r="1" spans="1:9" ht="14.5" hidden="1">
      <c r="A1" s="258" t="s">
        <v>123</v>
      </c>
      <c r="B1" s="259"/>
      <c r="C1" s="259"/>
      <c r="D1" s="259"/>
      <c r="E1" s="259"/>
      <c r="F1" s="259"/>
      <c r="G1" s="259"/>
      <c r="H1" s="260"/>
      <c r="I1" s="27"/>
    </row>
    <row r="2" spans="1:9" ht="14.5" hidden="1">
      <c r="A2" s="261"/>
      <c r="B2" s="262"/>
      <c r="C2" s="262"/>
      <c r="D2" s="262"/>
      <c r="E2" s="262"/>
      <c r="F2" s="262"/>
      <c r="G2" s="262"/>
      <c r="H2" s="263"/>
      <c r="I2" s="27"/>
    </row>
    <row r="3" spans="1:9" ht="14.5" hidden="1">
      <c r="A3" s="264" t="s">
        <v>124</v>
      </c>
      <c r="B3" s="265"/>
      <c r="C3" s="266" t="s">
        <v>125</v>
      </c>
      <c r="D3" s="267"/>
      <c r="E3" s="267"/>
      <c r="F3" s="267"/>
      <c r="G3" s="267"/>
      <c r="H3" s="265"/>
      <c r="I3" s="27"/>
    </row>
    <row r="4" spans="1:9" ht="14.5" hidden="1">
      <c r="A4" s="28"/>
      <c r="B4" s="28"/>
      <c r="C4" s="28"/>
      <c r="D4" s="29"/>
      <c r="E4" s="30"/>
      <c r="F4" s="31"/>
      <c r="G4" s="30"/>
      <c r="H4" s="30"/>
      <c r="I4" s="27"/>
    </row>
    <row r="5" spans="1:9" ht="14.5" hidden="1">
      <c r="A5" s="268"/>
      <c r="B5" s="269"/>
      <c r="C5" s="269"/>
      <c r="D5" s="269"/>
      <c r="E5" s="269"/>
      <c r="F5" s="269"/>
      <c r="G5" s="269"/>
      <c r="H5" s="270"/>
      <c r="I5" s="271" t="s">
        <v>127</v>
      </c>
    </row>
    <row r="6" spans="1:9" ht="14.5" hidden="1">
      <c r="A6" s="32"/>
      <c r="B6" s="33" t="s">
        <v>1</v>
      </c>
      <c r="C6" s="34" t="s">
        <v>128</v>
      </c>
      <c r="D6" s="35" t="s">
        <v>129</v>
      </c>
      <c r="E6" s="274"/>
      <c r="F6" s="269"/>
      <c r="G6" s="269"/>
      <c r="H6" s="270"/>
      <c r="I6" s="272"/>
    </row>
    <row r="7" spans="1:9" ht="14.5" hidden="1">
      <c r="A7" s="36" t="s">
        <v>130</v>
      </c>
      <c r="B7" s="37"/>
      <c r="C7" s="38" t="s">
        <v>131</v>
      </c>
      <c r="D7" s="39"/>
      <c r="E7" s="40" t="s">
        <v>132</v>
      </c>
      <c r="F7" s="40" t="s">
        <v>133</v>
      </c>
      <c r="G7" s="40" t="s">
        <v>134</v>
      </c>
      <c r="H7" s="40" t="s">
        <v>135</v>
      </c>
      <c r="I7" s="273"/>
    </row>
    <row r="8" spans="1:9" ht="14.5" hidden="1">
      <c r="A8" s="73"/>
      <c r="B8" s="156"/>
      <c r="C8" s="157"/>
      <c r="D8" s="51"/>
      <c r="E8" s="76"/>
      <c r="F8" s="77"/>
      <c r="G8" s="78"/>
      <c r="H8" s="77"/>
      <c r="I8" s="292"/>
    </row>
    <row r="9" spans="1:9" ht="14.5" hidden="1">
      <c r="A9" s="73"/>
      <c r="B9" s="156"/>
      <c r="C9" s="157"/>
      <c r="D9" s="51"/>
      <c r="E9" s="76"/>
      <c r="F9" s="77"/>
      <c r="G9" s="78"/>
      <c r="H9" s="77"/>
      <c r="I9" s="272"/>
    </row>
    <row r="10" spans="1:9" ht="14.5" hidden="1">
      <c r="A10" s="73"/>
      <c r="B10" s="156"/>
      <c r="C10" s="157"/>
      <c r="D10" s="51"/>
      <c r="E10" s="76"/>
      <c r="F10" s="77"/>
      <c r="G10" s="78"/>
      <c r="H10" s="77"/>
      <c r="I10" s="272"/>
    </row>
    <row r="11" spans="1:9" ht="14.5" hidden="1">
      <c r="A11" s="73"/>
      <c r="B11" s="156"/>
      <c r="C11" s="157"/>
      <c r="D11" s="51"/>
      <c r="E11" s="76"/>
      <c r="F11" s="77"/>
      <c r="G11" s="78"/>
      <c r="H11" s="77"/>
      <c r="I11" s="272"/>
    </row>
    <row r="12" spans="1:9" ht="14.5" hidden="1">
      <c r="A12" s="73"/>
      <c r="B12" s="156"/>
      <c r="C12" s="157"/>
      <c r="D12" s="51"/>
      <c r="E12" s="76"/>
      <c r="F12" s="77"/>
      <c r="G12" s="78"/>
      <c r="H12" s="77"/>
      <c r="I12" s="273"/>
    </row>
    <row r="13" spans="1:9" ht="14.5" hidden="1">
      <c r="A13" s="73"/>
      <c r="B13" s="74"/>
      <c r="C13" s="75"/>
      <c r="D13" s="51"/>
      <c r="E13" s="76"/>
      <c r="F13" s="77"/>
      <c r="G13" s="78"/>
      <c r="H13" s="77"/>
      <c r="I13" s="292"/>
    </row>
    <row r="14" spans="1:9" ht="14.5" hidden="1">
      <c r="A14" s="73"/>
      <c r="B14" s="74"/>
      <c r="C14" s="75"/>
      <c r="D14" s="51"/>
      <c r="E14" s="76"/>
      <c r="F14" s="77"/>
      <c r="G14" s="78"/>
      <c r="H14" s="77"/>
      <c r="I14" s="272"/>
    </row>
    <row r="15" spans="1:9" ht="14.5" hidden="1">
      <c r="A15" s="73"/>
      <c r="B15" s="74"/>
      <c r="C15" s="75"/>
      <c r="D15" s="51"/>
      <c r="E15" s="76"/>
      <c r="F15" s="77"/>
      <c r="G15" s="78"/>
      <c r="H15" s="77"/>
      <c r="I15" s="272"/>
    </row>
    <row r="16" spans="1:9" ht="14.5" hidden="1">
      <c r="A16" s="73"/>
      <c r="B16" s="74"/>
      <c r="C16" s="75"/>
      <c r="D16" s="51"/>
      <c r="E16" s="76"/>
      <c r="F16" s="77"/>
      <c r="G16" s="78"/>
      <c r="H16" s="77"/>
      <c r="I16" s="273"/>
    </row>
    <row r="17" spans="1:9" ht="14.5" hidden="1">
      <c r="A17" s="73"/>
      <c r="B17" s="74"/>
      <c r="C17" s="75"/>
      <c r="D17" s="51"/>
      <c r="E17" s="76"/>
      <c r="F17" s="77"/>
      <c r="G17" s="78"/>
      <c r="H17" s="77"/>
      <c r="I17" s="27"/>
    </row>
    <row r="18" spans="1:9" ht="14.5" hidden="1">
      <c r="A18" s="73"/>
      <c r="B18" s="74"/>
      <c r="C18" s="75"/>
      <c r="D18" s="51"/>
      <c r="E18" s="76"/>
      <c r="F18" s="77"/>
      <c r="G18" s="78"/>
      <c r="H18" s="77"/>
      <c r="I18" s="27"/>
    </row>
    <row r="19" spans="1:9" ht="14.5" hidden="1">
      <c r="A19" s="73"/>
      <c r="B19" s="74"/>
      <c r="C19" s="75"/>
      <c r="D19" s="51"/>
      <c r="E19" s="76"/>
      <c r="F19" s="77"/>
      <c r="G19" s="78"/>
      <c r="H19" s="77"/>
      <c r="I19" s="27"/>
    </row>
    <row r="20" spans="1:9" ht="14.5" hidden="1">
      <c r="A20" s="73"/>
      <c r="B20" s="74"/>
      <c r="C20" s="75"/>
      <c r="D20" s="51"/>
      <c r="E20" s="76"/>
      <c r="F20" s="77"/>
      <c r="G20" s="78"/>
      <c r="H20" s="77"/>
      <c r="I20" s="27"/>
    </row>
    <row r="21" spans="1:9" ht="14.5" hidden="1">
      <c r="A21" s="73"/>
      <c r="B21" s="74"/>
      <c r="C21" s="75"/>
      <c r="D21" s="51"/>
      <c r="E21" s="76"/>
      <c r="F21" s="77"/>
      <c r="G21" s="78"/>
      <c r="H21" s="77"/>
      <c r="I21" s="27"/>
    </row>
    <row r="22" spans="1:9" ht="14.5" hidden="1">
      <c r="A22" s="73"/>
      <c r="B22" s="74"/>
      <c r="C22" s="75"/>
      <c r="D22" s="51"/>
      <c r="E22" s="76"/>
      <c r="F22" s="77"/>
      <c r="G22" s="78"/>
      <c r="H22" s="77"/>
      <c r="I22" s="27"/>
    </row>
    <row r="23" spans="1:9" ht="14.5" hidden="1">
      <c r="A23" s="73"/>
      <c r="B23" s="74"/>
      <c r="C23" s="75"/>
      <c r="D23" s="51"/>
      <c r="E23" s="76"/>
      <c r="F23" s="77"/>
      <c r="G23" s="78"/>
      <c r="H23" s="77"/>
      <c r="I23" s="79"/>
    </row>
    <row r="24" spans="1:9" ht="14.5" hidden="1">
      <c r="A24" s="80"/>
      <c r="B24" s="79"/>
      <c r="C24" s="79"/>
      <c r="D24" s="81"/>
      <c r="E24" s="79"/>
      <c r="F24" s="82"/>
      <c r="G24" s="79"/>
      <c r="H24" s="79"/>
      <c r="I24" s="79"/>
    </row>
    <row r="25" spans="1:9" ht="14.5" hidden="1">
      <c r="A25" s="83"/>
      <c r="B25" s="84"/>
      <c r="C25" s="84"/>
      <c r="D25" s="85"/>
      <c r="E25" s="84"/>
      <c r="F25" s="86"/>
      <c r="G25" s="84"/>
      <c r="H25" s="84"/>
      <c r="I25" s="84"/>
    </row>
    <row r="26" spans="1:9" ht="14.5">
      <c r="A26" s="258" t="s">
        <v>123</v>
      </c>
      <c r="B26" s="259"/>
      <c r="C26" s="259"/>
      <c r="D26" s="259"/>
      <c r="E26" s="259"/>
      <c r="F26" s="259"/>
      <c r="G26" s="259"/>
      <c r="H26" s="260"/>
      <c r="I26" s="27"/>
    </row>
    <row r="27" spans="1:9" ht="14.5">
      <c r="A27" s="261"/>
      <c r="B27" s="262"/>
      <c r="C27" s="262"/>
      <c r="D27" s="262"/>
      <c r="E27" s="262"/>
      <c r="F27" s="262"/>
      <c r="G27" s="262"/>
      <c r="H27" s="263"/>
      <c r="I27" s="27"/>
    </row>
    <row r="28" spans="1:9" ht="14.5">
      <c r="A28" s="264" t="s">
        <v>124</v>
      </c>
      <c r="B28" s="265"/>
      <c r="C28" s="266" t="s">
        <v>125</v>
      </c>
      <c r="D28" s="267"/>
      <c r="E28" s="267"/>
      <c r="F28" s="267"/>
      <c r="G28" s="267"/>
      <c r="H28" s="265"/>
      <c r="I28" s="27"/>
    </row>
    <row r="29" spans="1:9" ht="14.5">
      <c r="A29" s="28"/>
      <c r="B29" s="28"/>
      <c r="C29" s="28"/>
      <c r="D29" s="29"/>
      <c r="E29" s="30"/>
      <c r="F29" s="31"/>
      <c r="G29" s="30"/>
      <c r="H29" s="30"/>
      <c r="I29" s="27"/>
    </row>
    <row r="30" spans="1:9" ht="14.5">
      <c r="A30" s="268" t="s">
        <v>241</v>
      </c>
      <c r="B30" s="269"/>
      <c r="C30" s="269"/>
      <c r="D30" s="269"/>
      <c r="E30" s="269"/>
      <c r="F30" s="269"/>
      <c r="G30" s="269"/>
      <c r="H30" s="270"/>
      <c r="I30" s="271" t="s">
        <v>127</v>
      </c>
    </row>
    <row r="31" spans="1:9" ht="14.5">
      <c r="A31" s="32"/>
      <c r="B31" s="33" t="s">
        <v>1</v>
      </c>
      <c r="C31" s="34" t="s">
        <v>128</v>
      </c>
      <c r="D31" s="35" t="s">
        <v>129</v>
      </c>
      <c r="E31" s="274"/>
      <c r="F31" s="269"/>
      <c r="G31" s="269"/>
      <c r="H31" s="270"/>
      <c r="I31" s="272"/>
    </row>
    <row r="32" spans="1:9" ht="14.5">
      <c r="A32" s="36" t="s">
        <v>130</v>
      </c>
      <c r="B32" s="37"/>
      <c r="C32" s="38" t="s">
        <v>131</v>
      </c>
      <c r="D32" s="39"/>
      <c r="E32" s="40" t="s">
        <v>132</v>
      </c>
      <c r="F32" s="40" t="s">
        <v>133</v>
      </c>
      <c r="G32" s="40" t="s">
        <v>134</v>
      </c>
      <c r="H32" s="40" t="s">
        <v>135</v>
      </c>
      <c r="I32" s="273"/>
    </row>
    <row r="33" spans="1:9" ht="14.5">
      <c r="A33" s="87">
        <f t="shared" ref="A33:A47" si="0">H33</f>
        <v>4</v>
      </c>
      <c r="B33" s="88">
        <v>93</v>
      </c>
      <c r="C33" s="89" t="str">
        <f>VLOOKUP(B33,'Список общий'!$A$1:$F$115,2,0)</f>
        <v>Ях Кира Дмитриевная</v>
      </c>
      <c r="D33" s="44" t="str">
        <f>VLOOKUP(C33,'Список общий'!$B$2:$F$115,3,0)</f>
        <v xml:space="preserve">Владимирская область </v>
      </c>
      <c r="E33" s="90" t="s">
        <v>242</v>
      </c>
      <c r="F33" s="91">
        <v>0</v>
      </c>
      <c r="G33" s="92">
        <f t="shared" ref="G33:G47" si="1">IF((F33&gt;1), 9999,MID(E33,1,1)*60+MID(E33,3,2)+MID(E33,6,3)/1000)</f>
        <v>83.12</v>
      </c>
      <c r="H33" s="91">
        <f t="shared" ref="H33:H37" si="2">RANK(G33,$G$33:$G$37,1)</f>
        <v>4</v>
      </c>
      <c r="I33" s="279">
        <v>1</v>
      </c>
    </row>
    <row r="34" spans="1:9" ht="14.5">
      <c r="A34" s="93">
        <f t="shared" si="0"/>
        <v>3</v>
      </c>
      <c r="B34" s="74">
        <v>66</v>
      </c>
      <c r="C34" s="75" t="str">
        <f>VLOOKUP(B34,'Список общий'!$A$1:$F$115,2,0)</f>
        <v>Сидоренко Ульяна Алексеевна</v>
      </c>
      <c r="D34" s="51" t="str">
        <f>VLOOKUP(C34,'Список общий'!$B$2:$F$115,3,0)</f>
        <v>Краснодарский край</v>
      </c>
      <c r="E34" s="76" t="s">
        <v>243</v>
      </c>
      <c r="F34" s="77">
        <v>0</v>
      </c>
      <c r="G34" s="78">
        <f t="shared" si="1"/>
        <v>79.92</v>
      </c>
      <c r="H34" s="77">
        <f t="shared" si="2"/>
        <v>3</v>
      </c>
      <c r="I34" s="276"/>
    </row>
    <row r="35" spans="1:9" ht="14.5">
      <c r="A35" s="93">
        <f t="shared" si="0"/>
        <v>5</v>
      </c>
      <c r="B35" s="74">
        <v>58</v>
      </c>
      <c r="C35" s="75" t="str">
        <f>VLOOKUP(B35,'Список общий'!$A$1:$F$115,2,0)</f>
        <v>Полякова Ксения Сергеевна</v>
      </c>
      <c r="D35" s="51" t="str">
        <f>VLOOKUP(C35,'Список общий'!$B$2:$F$115,3,0)</f>
        <v>Владимирская область</v>
      </c>
      <c r="E35" s="76" t="s">
        <v>244</v>
      </c>
      <c r="F35" s="77">
        <v>0</v>
      </c>
      <c r="G35" s="78">
        <f t="shared" si="1"/>
        <v>85.54</v>
      </c>
      <c r="H35" s="77">
        <f t="shared" si="2"/>
        <v>5</v>
      </c>
      <c r="I35" s="276"/>
    </row>
    <row r="36" spans="1:9" ht="14.5">
      <c r="A36" s="93">
        <f t="shared" si="0"/>
        <v>1</v>
      </c>
      <c r="B36" s="74">
        <v>15</v>
      </c>
      <c r="C36" s="75" t="str">
        <f>VLOOKUP(B36,'Список общий'!$A$1:$F$115,2,0)</f>
        <v>Винник Варвара Александровна</v>
      </c>
      <c r="D36" s="51" t="str">
        <f>VLOOKUP(C36,'Список общий'!$B$2:$F$115,3,0)</f>
        <v>Ярославская область</v>
      </c>
      <c r="E36" s="76" t="s">
        <v>245</v>
      </c>
      <c r="F36" s="77">
        <v>0</v>
      </c>
      <c r="G36" s="78">
        <f t="shared" si="1"/>
        <v>77.98</v>
      </c>
      <c r="H36" s="77">
        <f t="shared" si="2"/>
        <v>1</v>
      </c>
      <c r="I36" s="276"/>
    </row>
    <row r="37" spans="1:9" ht="14.5">
      <c r="A37" s="94">
        <f t="shared" si="0"/>
        <v>2</v>
      </c>
      <c r="B37" s="95">
        <v>33</v>
      </c>
      <c r="C37" s="96" t="str">
        <f>VLOOKUP(B37,'Список общий'!$A$1:$F$115,2,0)</f>
        <v xml:space="preserve">Клопова Валерия Васильевна </v>
      </c>
      <c r="D37" s="58" t="str">
        <f>VLOOKUP(C37,'Список общий'!$B$2:$F$115,3,0)</f>
        <v>Ярославская область</v>
      </c>
      <c r="E37" s="97" t="s">
        <v>246</v>
      </c>
      <c r="F37" s="98">
        <v>0</v>
      </c>
      <c r="G37" s="99">
        <f t="shared" si="1"/>
        <v>78.14</v>
      </c>
      <c r="H37" s="98">
        <f t="shared" si="2"/>
        <v>2</v>
      </c>
      <c r="I37" s="277"/>
    </row>
    <row r="38" spans="1:9" ht="14.5">
      <c r="A38" s="87">
        <f t="shared" si="0"/>
        <v>2</v>
      </c>
      <c r="B38" s="88">
        <v>38</v>
      </c>
      <c r="C38" s="89" t="str">
        <f>VLOOKUP(B38,'Список общий'!$A$1:$F$115,2,0)</f>
        <v>Кочетова Алиса Максимовна</v>
      </c>
      <c r="D38" s="44" t="str">
        <f>VLOOKUP(C38,'Список общий'!$B$2:$F$115,3,0)</f>
        <v>Владимирская область</v>
      </c>
      <c r="E38" s="90" t="s">
        <v>247</v>
      </c>
      <c r="F38" s="91">
        <v>0</v>
      </c>
      <c r="G38" s="92">
        <f t="shared" si="1"/>
        <v>73.849999999999994</v>
      </c>
      <c r="H38" s="91">
        <f t="shared" ref="H38:H42" si="3">RANK(G38,$G$38:$G$42,1)</f>
        <v>2</v>
      </c>
      <c r="I38" s="279">
        <v>2</v>
      </c>
    </row>
    <row r="39" spans="1:9" ht="14.5">
      <c r="A39" s="93">
        <f t="shared" si="0"/>
        <v>5</v>
      </c>
      <c r="B39" s="74">
        <v>5</v>
      </c>
      <c r="C39" s="75" t="str">
        <f>VLOOKUP(B39,'Список общий'!$A$1:$F$115,2,0)</f>
        <v>Апрохина Софья Михайловна</v>
      </c>
      <c r="D39" s="51" t="str">
        <f>VLOOKUP(C39,'Список общий'!$B$2:$F$115,3,0)</f>
        <v>Ярославская область</v>
      </c>
      <c r="E39" s="76" t="s">
        <v>248</v>
      </c>
      <c r="F39" s="77">
        <v>0</v>
      </c>
      <c r="G39" s="78">
        <f t="shared" si="1"/>
        <v>87.79</v>
      </c>
      <c r="H39" s="77">
        <f t="shared" si="3"/>
        <v>5</v>
      </c>
      <c r="I39" s="276"/>
    </row>
    <row r="40" spans="1:9" ht="14.5">
      <c r="A40" s="93">
        <f t="shared" si="0"/>
        <v>1</v>
      </c>
      <c r="B40" s="74">
        <v>4</v>
      </c>
      <c r="C40" s="75" t="str">
        <f>VLOOKUP(B40,'Список общий'!$A$1:$F$115,2,0)</f>
        <v>Андреева Александра Сергеевна</v>
      </c>
      <c r="D40" s="51" t="str">
        <f>VLOOKUP(C40,'Список общий'!$B$2:$F$115,3,0)</f>
        <v>Москва</v>
      </c>
      <c r="E40" s="76" t="s">
        <v>249</v>
      </c>
      <c r="F40" s="77">
        <v>0</v>
      </c>
      <c r="G40" s="78">
        <f t="shared" si="1"/>
        <v>73.23</v>
      </c>
      <c r="H40" s="77">
        <f t="shared" si="3"/>
        <v>1</v>
      </c>
      <c r="I40" s="276"/>
    </row>
    <row r="41" spans="1:9" ht="14.5">
      <c r="A41" s="93">
        <f t="shared" si="0"/>
        <v>4</v>
      </c>
      <c r="B41" s="74">
        <v>53</v>
      </c>
      <c r="C41" s="75" t="str">
        <f>VLOOKUP(B41,'Список общий'!$A$1:$F$115,2,0)</f>
        <v xml:space="preserve">Нагорная Валентина Максимовна </v>
      </c>
      <c r="D41" s="51" t="str">
        <f>VLOOKUP(C41,'Список общий'!$B$2:$F$115,3,0)</f>
        <v>Краснодарский Край</v>
      </c>
      <c r="E41" s="76" t="s">
        <v>250</v>
      </c>
      <c r="F41" s="77">
        <v>0</v>
      </c>
      <c r="G41" s="78">
        <f t="shared" si="1"/>
        <v>85.42</v>
      </c>
      <c r="H41" s="77">
        <f t="shared" si="3"/>
        <v>4</v>
      </c>
      <c r="I41" s="276"/>
    </row>
    <row r="42" spans="1:9" ht="14.5">
      <c r="A42" s="94">
        <f t="shared" si="0"/>
        <v>3</v>
      </c>
      <c r="B42" s="95">
        <v>30</v>
      </c>
      <c r="C42" s="96" t="str">
        <f>VLOOKUP(B42,'Список общий'!$A$1:$F$115,2,0)</f>
        <v>Капитонова Виктория Сергеевна</v>
      </c>
      <c r="D42" s="58" t="str">
        <f>VLOOKUP(C42,'Список общий'!$B$2:$F$115,3,0)</f>
        <v>Ярославская область</v>
      </c>
      <c r="E42" s="97" t="s">
        <v>251</v>
      </c>
      <c r="F42" s="98">
        <v>0</v>
      </c>
      <c r="G42" s="99">
        <f t="shared" si="1"/>
        <v>78.040000000000006</v>
      </c>
      <c r="H42" s="98">
        <f t="shared" si="3"/>
        <v>3</v>
      </c>
      <c r="I42" s="277"/>
    </row>
    <row r="43" spans="1:9" ht="14.5">
      <c r="A43" s="87">
        <f t="shared" si="0"/>
        <v>1</v>
      </c>
      <c r="B43" s="88">
        <v>8</v>
      </c>
      <c r="C43" s="89" t="str">
        <f>VLOOKUP(B43,'Список общий'!$A$1:$F$115,2,0)</f>
        <v>Баранова Анна Дмитриевна</v>
      </c>
      <c r="D43" s="44" t="str">
        <f>VLOOKUP(C43,'Список общий'!$B$2:$F$115,3,0)</f>
        <v>Санкт-Петербург</v>
      </c>
      <c r="E43" s="90" t="s">
        <v>252</v>
      </c>
      <c r="F43" s="91">
        <v>0</v>
      </c>
      <c r="G43" s="92">
        <f t="shared" si="1"/>
        <v>76.099999999999994</v>
      </c>
      <c r="H43" s="91">
        <f t="shared" ref="H43:H47" si="4">RANK(G43,$G$43:$G$47,1)</f>
        <v>1</v>
      </c>
      <c r="I43" s="279">
        <v>3</v>
      </c>
    </row>
    <row r="44" spans="1:9" ht="14.5">
      <c r="A44" s="158">
        <f t="shared" si="0"/>
        <v>4</v>
      </c>
      <c r="B44" s="159">
        <v>26</v>
      </c>
      <c r="C44" s="160" t="str">
        <f>VLOOKUP(B44,'Список общий'!$A$1:$F$115,2,0)</f>
        <v>Загитова Анастасия Артуровна</v>
      </c>
      <c r="D44" s="161" t="str">
        <f>VLOOKUP(C44,'Список общий'!$B$2:$F$115,3,0)</f>
        <v>Республика Башкортостан</v>
      </c>
      <c r="E44" s="162" t="s">
        <v>164</v>
      </c>
      <c r="F44" s="163">
        <v>0</v>
      </c>
      <c r="G44" s="164">
        <f t="shared" si="1"/>
        <v>639.99900000000002</v>
      </c>
      <c r="H44" s="163">
        <f t="shared" si="4"/>
        <v>4</v>
      </c>
      <c r="I44" s="276"/>
    </row>
    <row r="45" spans="1:9" ht="14.5">
      <c r="A45" s="93">
        <f t="shared" si="0"/>
        <v>3</v>
      </c>
      <c r="B45" s="74">
        <v>27</v>
      </c>
      <c r="C45" s="75" t="str">
        <f>VLOOKUP(B45,'Список общий'!$A$1:$F$115,2,0)</f>
        <v>Зяблова Ксения Ильинична</v>
      </c>
      <c r="D45" s="51" t="str">
        <f>VLOOKUP(C45,'Список общий'!$B$2:$F$115,3,0)</f>
        <v xml:space="preserve">Владимирская область </v>
      </c>
      <c r="E45" s="76" t="s">
        <v>253</v>
      </c>
      <c r="F45" s="77">
        <v>0</v>
      </c>
      <c r="G45" s="78">
        <f t="shared" si="1"/>
        <v>85.48</v>
      </c>
      <c r="H45" s="77">
        <f t="shared" si="4"/>
        <v>3</v>
      </c>
      <c r="I45" s="276"/>
    </row>
    <row r="46" spans="1:9" ht="14.5">
      <c r="A46" s="93">
        <f t="shared" si="0"/>
        <v>2</v>
      </c>
      <c r="B46" s="74">
        <v>3</v>
      </c>
      <c r="C46" s="75" t="str">
        <f>VLOOKUP(B46,'Список общий'!$A$1:$F$115,2,0)</f>
        <v>Александрова Анна Дмитревна</v>
      </c>
      <c r="D46" s="51" t="str">
        <f>VLOOKUP(C46,'Список общий'!$B$2:$F$115,3,0)</f>
        <v xml:space="preserve">Владимирская область </v>
      </c>
      <c r="E46" s="76" t="s">
        <v>254</v>
      </c>
      <c r="F46" s="77">
        <v>0</v>
      </c>
      <c r="G46" s="78">
        <f t="shared" si="1"/>
        <v>77.790000000000006</v>
      </c>
      <c r="H46" s="77">
        <f t="shared" si="4"/>
        <v>2</v>
      </c>
      <c r="I46" s="276"/>
    </row>
    <row r="47" spans="1:9" ht="14.5">
      <c r="A47" s="108">
        <f t="shared" si="0"/>
        <v>4</v>
      </c>
      <c r="B47" s="109">
        <v>0</v>
      </c>
      <c r="C47" s="110"/>
      <c r="D47" s="111" t="e">
        <f>VLOOKUP(C47,'Список общий'!$B$2:$F$115,3,0)</f>
        <v>#N/A</v>
      </c>
      <c r="E47" s="121" t="s">
        <v>164</v>
      </c>
      <c r="F47" s="112">
        <v>0</v>
      </c>
      <c r="G47" s="113">
        <f t="shared" si="1"/>
        <v>639.99900000000002</v>
      </c>
      <c r="H47" s="112">
        <f t="shared" si="4"/>
        <v>4</v>
      </c>
      <c r="I47" s="277"/>
    </row>
    <row r="48" spans="1:9" ht="14.5" hidden="1">
      <c r="A48" s="66"/>
      <c r="B48" s="67"/>
      <c r="C48" s="68"/>
      <c r="D48" s="69"/>
      <c r="E48" s="70"/>
      <c r="F48" s="71"/>
      <c r="G48" s="72"/>
      <c r="H48" s="71"/>
      <c r="I48" s="165"/>
    </row>
    <row r="49" spans="1:9" ht="14.5">
      <c r="A49" s="80"/>
      <c r="B49" s="79"/>
      <c r="C49" s="79"/>
      <c r="D49" s="81"/>
      <c r="E49" s="79"/>
      <c r="F49" s="82"/>
      <c r="G49" s="79"/>
      <c r="H49" s="79"/>
      <c r="I49" s="79"/>
    </row>
    <row r="50" spans="1:9" ht="14.5">
      <c r="A50" s="83"/>
      <c r="B50" s="84"/>
      <c r="C50" s="84"/>
      <c r="D50" s="85"/>
      <c r="E50" s="84"/>
      <c r="F50" s="86"/>
      <c r="G50" s="84"/>
      <c r="H50" s="84"/>
      <c r="I50" s="84"/>
    </row>
    <row r="51" spans="1:9" ht="14.5" hidden="1">
      <c r="A51" s="258" t="s">
        <v>123</v>
      </c>
      <c r="B51" s="259"/>
      <c r="C51" s="259"/>
      <c r="D51" s="259"/>
      <c r="E51" s="259"/>
      <c r="F51" s="259"/>
      <c r="G51" s="259"/>
      <c r="H51" s="260"/>
      <c r="I51" s="27"/>
    </row>
    <row r="52" spans="1:9" ht="14.5" hidden="1">
      <c r="A52" s="261"/>
      <c r="B52" s="262"/>
      <c r="C52" s="262"/>
      <c r="D52" s="262"/>
      <c r="E52" s="262"/>
      <c r="F52" s="262"/>
      <c r="G52" s="262"/>
      <c r="H52" s="263"/>
      <c r="I52" s="27"/>
    </row>
    <row r="53" spans="1:9" ht="14.5" hidden="1">
      <c r="A53" s="264" t="s">
        <v>124</v>
      </c>
      <c r="B53" s="265"/>
      <c r="C53" s="266" t="s">
        <v>125</v>
      </c>
      <c r="D53" s="267"/>
      <c r="E53" s="267"/>
      <c r="F53" s="267"/>
      <c r="G53" s="267"/>
      <c r="H53" s="265"/>
      <c r="I53" s="27"/>
    </row>
    <row r="54" spans="1:9" ht="14.5" hidden="1">
      <c r="A54" s="28"/>
      <c r="B54" s="28"/>
      <c r="C54" s="28"/>
      <c r="D54" s="29"/>
      <c r="E54" s="30"/>
      <c r="F54" s="31"/>
      <c r="G54" s="30"/>
      <c r="H54" s="30"/>
      <c r="I54" s="27"/>
    </row>
    <row r="55" spans="1:9" ht="14.5" hidden="1">
      <c r="A55" s="268" t="s">
        <v>255</v>
      </c>
      <c r="B55" s="269"/>
      <c r="C55" s="269"/>
      <c r="D55" s="269"/>
      <c r="E55" s="269"/>
      <c r="F55" s="269"/>
      <c r="G55" s="269"/>
      <c r="H55" s="270"/>
      <c r="I55" s="271" t="s">
        <v>127</v>
      </c>
    </row>
    <row r="56" spans="1:9" ht="14.5" hidden="1">
      <c r="A56" s="32"/>
      <c r="B56" s="33" t="s">
        <v>1</v>
      </c>
      <c r="C56" s="34" t="s">
        <v>128</v>
      </c>
      <c r="D56" s="35" t="s">
        <v>129</v>
      </c>
      <c r="E56" s="274"/>
      <c r="F56" s="269"/>
      <c r="G56" s="269"/>
      <c r="H56" s="270"/>
      <c r="I56" s="272"/>
    </row>
    <row r="57" spans="1:9" ht="14.5" hidden="1">
      <c r="A57" s="36" t="s">
        <v>130</v>
      </c>
      <c r="B57" s="37"/>
      <c r="C57" s="38" t="s">
        <v>131</v>
      </c>
      <c r="D57" s="39"/>
      <c r="E57" s="40" t="s">
        <v>132</v>
      </c>
      <c r="F57" s="40" t="s">
        <v>133</v>
      </c>
      <c r="G57" s="40" t="s">
        <v>134</v>
      </c>
      <c r="H57" s="40" t="s">
        <v>135</v>
      </c>
      <c r="I57" s="273"/>
    </row>
    <row r="58" spans="1:9" ht="14.5" hidden="1">
      <c r="A58" s="87"/>
      <c r="B58" s="88"/>
      <c r="C58" s="89"/>
      <c r="D58" s="44"/>
      <c r="E58" s="90"/>
      <c r="F58" s="91"/>
      <c r="G58" s="92"/>
      <c r="H58" s="91"/>
      <c r="I58" s="293"/>
    </row>
    <row r="59" spans="1:9" ht="14.5" hidden="1">
      <c r="A59" s="93"/>
      <c r="B59" s="74"/>
      <c r="C59" s="75"/>
      <c r="D59" s="51"/>
      <c r="E59" s="76"/>
      <c r="F59" s="77"/>
      <c r="G59" s="78"/>
      <c r="H59" s="77"/>
      <c r="I59" s="294"/>
    </row>
    <row r="60" spans="1:9" ht="14.5" hidden="1">
      <c r="A60" s="93"/>
      <c r="B60" s="74"/>
      <c r="C60" s="75"/>
      <c r="D60" s="51"/>
      <c r="E60" s="76"/>
      <c r="F60" s="77"/>
      <c r="G60" s="78"/>
      <c r="H60" s="77"/>
      <c r="I60" s="294"/>
    </row>
    <row r="61" spans="1:9" ht="14.5" hidden="1">
      <c r="A61" s="93"/>
      <c r="B61" s="74"/>
      <c r="C61" s="75"/>
      <c r="D61" s="51"/>
      <c r="E61" s="76"/>
      <c r="F61" s="77"/>
      <c r="G61" s="78"/>
      <c r="H61" s="77"/>
      <c r="I61" s="294"/>
    </row>
    <row r="62" spans="1:9" ht="14.5" hidden="1">
      <c r="A62" s="108"/>
      <c r="B62" s="109"/>
      <c r="C62" s="110"/>
      <c r="D62" s="111"/>
      <c r="E62" s="121"/>
      <c r="F62" s="112"/>
      <c r="G62" s="113"/>
      <c r="H62" s="112"/>
      <c r="I62" s="295"/>
    </row>
    <row r="63" spans="1:9" ht="14.5" hidden="1">
      <c r="A63" s="87"/>
      <c r="B63" s="88"/>
      <c r="C63" s="89"/>
      <c r="D63" s="44"/>
      <c r="E63" s="90"/>
      <c r="F63" s="91"/>
      <c r="G63" s="92"/>
      <c r="H63" s="91"/>
      <c r="I63" s="293"/>
    </row>
    <row r="64" spans="1:9" ht="14.5" hidden="1">
      <c r="A64" s="93"/>
      <c r="B64" s="74"/>
      <c r="C64" s="75"/>
      <c r="D64" s="51"/>
      <c r="E64" s="76"/>
      <c r="F64" s="77"/>
      <c r="G64" s="78"/>
      <c r="H64" s="77"/>
      <c r="I64" s="294"/>
    </row>
    <row r="65" spans="1:9" ht="14.5" hidden="1">
      <c r="A65" s="93"/>
      <c r="B65" s="74"/>
      <c r="C65" s="75"/>
      <c r="D65" s="51"/>
      <c r="E65" s="76"/>
      <c r="F65" s="77"/>
      <c r="G65" s="78"/>
      <c r="H65" s="77"/>
      <c r="I65" s="294"/>
    </row>
    <row r="66" spans="1:9" ht="14.5" hidden="1">
      <c r="A66" s="93"/>
      <c r="B66" s="74"/>
      <c r="C66" s="75"/>
      <c r="D66" s="51"/>
      <c r="E66" s="76"/>
      <c r="F66" s="77"/>
      <c r="G66" s="78"/>
      <c r="H66" s="77"/>
      <c r="I66" s="294"/>
    </row>
    <row r="67" spans="1:9" ht="14.5" hidden="1">
      <c r="A67" s="108"/>
      <c r="B67" s="109"/>
      <c r="C67" s="110"/>
      <c r="D67" s="111"/>
      <c r="E67" s="121"/>
      <c r="F67" s="112"/>
      <c r="G67" s="113"/>
      <c r="H67" s="112"/>
      <c r="I67" s="295"/>
    </row>
    <row r="68" spans="1:9" ht="14.5" hidden="1">
      <c r="A68" s="66"/>
      <c r="B68" s="67"/>
      <c r="C68" s="68"/>
      <c r="D68" s="69"/>
      <c r="E68" s="70"/>
      <c r="F68" s="71"/>
      <c r="G68" s="72"/>
      <c r="H68" s="71"/>
      <c r="I68" s="123"/>
    </row>
    <row r="69" spans="1:9" ht="14.5" hidden="1">
      <c r="A69" s="73"/>
      <c r="B69" s="74"/>
      <c r="C69" s="75"/>
      <c r="D69" s="51"/>
      <c r="E69" s="76"/>
      <c r="F69" s="77"/>
      <c r="G69" s="78"/>
      <c r="H69" s="77"/>
      <c r="I69" s="123"/>
    </row>
    <row r="70" spans="1:9" ht="14.5" hidden="1">
      <c r="A70" s="73"/>
      <c r="B70" s="74"/>
      <c r="C70" s="75"/>
      <c r="D70" s="51"/>
      <c r="E70" s="76"/>
      <c r="F70" s="77"/>
      <c r="G70" s="78"/>
      <c r="H70" s="77"/>
      <c r="I70" s="123"/>
    </row>
    <row r="71" spans="1:9" ht="14.5" hidden="1">
      <c r="A71" s="73"/>
      <c r="B71" s="74"/>
      <c r="C71" s="75"/>
      <c r="D71" s="51"/>
      <c r="E71" s="76"/>
      <c r="F71" s="77"/>
      <c r="G71" s="78"/>
      <c r="H71" s="77"/>
      <c r="I71" s="123"/>
    </row>
    <row r="72" spans="1:9" ht="14.5" hidden="1">
      <c r="A72" s="73"/>
      <c r="B72" s="74"/>
      <c r="C72" s="75"/>
      <c r="D72" s="51"/>
      <c r="E72" s="76"/>
      <c r="F72" s="77"/>
      <c r="G72" s="78"/>
      <c r="H72" s="77"/>
      <c r="I72" s="123"/>
    </row>
    <row r="73" spans="1:9" ht="14.5" hidden="1">
      <c r="A73" s="73"/>
      <c r="B73" s="74"/>
      <c r="C73" s="75"/>
      <c r="D73" s="51"/>
      <c r="E73" s="76"/>
      <c r="F73" s="77"/>
      <c r="G73" s="78"/>
      <c r="H73" s="77"/>
      <c r="I73" s="123"/>
    </row>
    <row r="74" spans="1:9" ht="14.5" hidden="1">
      <c r="A74" s="80"/>
      <c r="B74" s="79"/>
      <c r="C74" s="79"/>
      <c r="D74" s="81"/>
      <c r="E74" s="79"/>
      <c r="F74" s="82"/>
      <c r="G74" s="79"/>
      <c r="H74" s="79"/>
      <c r="I74" s="79"/>
    </row>
    <row r="75" spans="1:9" ht="14.5">
      <c r="A75" s="83"/>
      <c r="B75" s="84"/>
      <c r="C75" s="84"/>
      <c r="D75" s="85"/>
      <c r="E75" s="84"/>
      <c r="F75" s="86"/>
      <c r="G75" s="84"/>
      <c r="H75" s="84"/>
      <c r="I75" s="84"/>
    </row>
    <row r="76" spans="1:9" ht="14.5">
      <c r="A76" s="258" t="s">
        <v>123</v>
      </c>
      <c r="B76" s="259"/>
      <c r="C76" s="259"/>
      <c r="D76" s="259"/>
      <c r="E76" s="259"/>
      <c r="F76" s="259"/>
      <c r="G76" s="259"/>
      <c r="H76" s="260"/>
      <c r="I76" s="27"/>
    </row>
    <row r="77" spans="1:9" ht="14.5">
      <c r="A77" s="261"/>
      <c r="B77" s="262"/>
      <c r="C77" s="262"/>
      <c r="D77" s="262"/>
      <c r="E77" s="262"/>
      <c r="F77" s="262"/>
      <c r="G77" s="262"/>
      <c r="H77" s="263"/>
      <c r="I77" s="27"/>
    </row>
    <row r="78" spans="1:9" ht="14.5">
      <c r="A78" s="264" t="s">
        <v>124</v>
      </c>
      <c r="B78" s="265"/>
      <c r="C78" s="266" t="s">
        <v>125</v>
      </c>
      <c r="D78" s="267"/>
      <c r="E78" s="267"/>
      <c r="F78" s="267"/>
      <c r="G78" s="267"/>
      <c r="H78" s="265"/>
      <c r="I78" s="27"/>
    </row>
    <row r="79" spans="1:9" ht="14.5">
      <c r="A79" s="28"/>
      <c r="B79" s="28"/>
      <c r="C79" s="28"/>
      <c r="D79" s="29"/>
      <c r="E79" s="30"/>
      <c r="F79" s="31"/>
      <c r="G79" s="30"/>
      <c r="H79" s="30"/>
      <c r="I79" s="27"/>
    </row>
    <row r="80" spans="1:9" ht="14.5">
      <c r="A80" s="268" t="s">
        <v>256</v>
      </c>
      <c r="B80" s="269"/>
      <c r="C80" s="269"/>
      <c r="D80" s="269"/>
      <c r="E80" s="269"/>
      <c r="F80" s="269"/>
      <c r="G80" s="269"/>
      <c r="H80" s="270"/>
      <c r="I80" s="271" t="s">
        <v>127</v>
      </c>
    </row>
    <row r="81" spans="1:9" ht="14.5">
      <c r="A81" s="32"/>
      <c r="B81" s="33" t="s">
        <v>1</v>
      </c>
      <c r="C81" s="34" t="s">
        <v>128</v>
      </c>
      <c r="D81" s="35" t="s">
        <v>129</v>
      </c>
      <c r="E81" s="274"/>
      <c r="F81" s="269"/>
      <c r="G81" s="269"/>
      <c r="H81" s="270"/>
      <c r="I81" s="272"/>
    </row>
    <row r="82" spans="1:9" ht="14.5">
      <c r="A82" s="36" t="s">
        <v>130</v>
      </c>
      <c r="B82" s="37"/>
      <c r="C82" s="38" t="s">
        <v>131</v>
      </c>
      <c r="D82" s="39"/>
      <c r="E82" s="40" t="s">
        <v>132</v>
      </c>
      <c r="F82" s="40" t="s">
        <v>133</v>
      </c>
      <c r="G82" s="40" t="s">
        <v>134</v>
      </c>
      <c r="H82" s="40" t="s">
        <v>135</v>
      </c>
      <c r="I82" s="273"/>
    </row>
    <row r="83" spans="1:9" ht="14.5">
      <c r="A83" s="87">
        <f t="shared" ref="A83:A92" si="5">H83</f>
        <v>4</v>
      </c>
      <c r="B83" s="88">
        <v>2</v>
      </c>
      <c r="C83" s="89" t="str">
        <f>VLOOKUP(B83,'Список общий'!$A$1:$F$115,2,0)</f>
        <v xml:space="preserve">Абрамова Виктория Михайловна </v>
      </c>
      <c r="D83" s="44" t="str">
        <f>VLOOKUP(C83,'Список общий'!$B$2:$F$115,3,0)</f>
        <v>Ярославская область</v>
      </c>
      <c r="E83" s="90" t="s">
        <v>257</v>
      </c>
      <c r="F83" s="91">
        <v>0</v>
      </c>
      <c r="G83" s="92">
        <f t="shared" ref="G83:G92" si="6">IF((F83&gt;1), 9999,MID(E83,1,1)*60+MID(E83,3,2)+MID(E83,6,3)/1000)</f>
        <v>75.790000000000006</v>
      </c>
      <c r="H83" s="91">
        <f t="shared" ref="H83:H88" si="7">RANK(G83,$G$83:$G$88,1)</f>
        <v>4</v>
      </c>
      <c r="I83" s="279">
        <v>1</v>
      </c>
    </row>
    <row r="84" spans="1:9" ht="14.5">
      <c r="A84" s="93">
        <f t="shared" si="5"/>
        <v>5</v>
      </c>
      <c r="B84" s="74">
        <v>22</v>
      </c>
      <c r="C84" s="75" t="str">
        <f>VLOOKUP(B84,'Список общий'!$A$1:$F$115,2,0)</f>
        <v>Егорова Вера Дмитриевна</v>
      </c>
      <c r="D84" s="51" t="str">
        <f>VLOOKUP(C84,'Список общий'!$B$2:$F$115,3,0)</f>
        <v xml:space="preserve">Владимирская область </v>
      </c>
      <c r="E84" s="76" t="s">
        <v>258</v>
      </c>
      <c r="F84" s="77">
        <v>0</v>
      </c>
      <c r="G84" s="78">
        <f t="shared" si="6"/>
        <v>79.790000000000006</v>
      </c>
      <c r="H84" s="77">
        <f t="shared" si="7"/>
        <v>5</v>
      </c>
      <c r="I84" s="276"/>
    </row>
    <row r="85" spans="1:9" ht="14.5">
      <c r="A85" s="93">
        <f t="shared" si="5"/>
        <v>2</v>
      </c>
      <c r="B85" s="74">
        <v>64</v>
      </c>
      <c r="C85" s="75" t="str">
        <f>VLOOKUP(B85,'Список общий'!$A$1:$F$115,2,0)</f>
        <v>Сарбеева Кира Андреевна</v>
      </c>
      <c r="D85" s="51" t="str">
        <f>VLOOKUP(C85,'Список общий'!$B$2:$F$115,3,0)</f>
        <v>Ивановская область</v>
      </c>
      <c r="E85" s="76" t="s">
        <v>259</v>
      </c>
      <c r="F85" s="77">
        <v>0</v>
      </c>
      <c r="G85" s="78">
        <f t="shared" si="6"/>
        <v>74.040000000000006</v>
      </c>
      <c r="H85" s="77">
        <f t="shared" si="7"/>
        <v>2</v>
      </c>
      <c r="I85" s="276"/>
    </row>
    <row r="86" spans="1:9" ht="14.5">
      <c r="A86" s="93">
        <f t="shared" si="5"/>
        <v>3</v>
      </c>
      <c r="B86" s="74">
        <v>77</v>
      </c>
      <c r="C86" s="75" t="str">
        <f>VLOOKUP(B86,'Список общий'!$A$1:$F$115,2,0)</f>
        <v>Филиппова Аглая Никитична</v>
      </c>
      <c r="D86" s="51" t="str">
        <f>VLOOKUP(C86,'Список общий'!$B$2:$F$115,3,0)</f>
        <v>Санкт-Петербург</v>
      </c>
      <c r="E86" s="76" t="s">
        <v>260</v>
      </c>
      <c r="F86" s="77">
        <v>0</v>
      </c>
      <c r="G86" s="78">
        <f t="shared" si="6"/>
        <v>75.540000000000006</v>
      </c>
      <c r="H86" s="77">
        <f t="shared" si="7"/>
        <v>3</v>
      </c>
      <c r="I86" s="276"/>
    </row>
    <row r="87" spans="1:9" ht="14.5">
      <c r="A87" s="93">
        <f t="shared" si="5"/>
        <v>1</v>
      </c>
      <c r="B87" s="74">
        <v>21</v>
      </c>
      <c r="C87" s="75" t="str">
        <f>VLOOKUP(B87,'Список общий'!$A$1:$F$115,2,0)</f>
        <v xml:space="preserve">Дудина Ульяна Владимировна </v>
      </c>
      <c r="D87" s="51" t="str">
        <f>VLOOKUP(C87,'Список общий'!$B$2:$F$115,3,0)</f>
        <v xml:space="preserve">Санкт-Петербург </v>
      </c>
      <c r="E87" s="76" t="s">
        <v>261</v>
      </c>
      <c r="F87" s="77">
        <v>0</v>
      </c>
      <c r="G87" s="78">
        <f t="shared" si="6"/>
        <v>73.73</v>
      </c>
      <c r="H87" s="77">
        <f t="shared" si="7"/>
        <v>1</v>
      </c>
      <c r="I87" s="276"/>
    </row>
    <row r="88" spans="1:9" ht="14.5">
      <c r="A88" s="108">
        <f t="shared" si="5"/>
        <v>6</v>
      </c>
      <c r="B88" s="109">
        <v>35</v>
      </c>
      <c r="C88" s="110" t="str">
        <f>VLOOKUP(B88,'Список общий'!$A$1:$F$115,2,0)</f>
        <v>Комиссарова Мария Кирилловна</v>
      </c>
      <c r="D88" s="111" t="str">
        <f>VLOOKUP(C88,'Список общий'!$B$2:$F$115,3,0)</f>
        <v>Владимирская область</v>
      </c>
      <c r="E88" s="121" t="s">
        <v>164</v>
      </c>
      <c r="F88" s="112">
        <v>0</v>
      </c>
      <c r="G88" s="113">
        <f t="shared" si="6"/>
        <v>639.99900000000002</v>
      </c>
      <c r="H88" s="112">
        <f t="shared" si="7"/>
        <v>6</v>
      </c>
      <c r="I88" s="277"/>
    </row>
    <row r="89" spans="1:9" ht="14.5">
      <c r="A89" s="87">
        <f t="shared" si="5"/>
        <v>3</v>
      </c>
      <c r="B89" s="88">
        <v>13</v>
      </c>
      <c r="C89" s="89" t="str">
        <f>VLOOKUP(B89,'Список общий'!$A$1:$F$115,2,0)</f>
        <v>Васина Ева Александровна</v>
      </c>
      <c r="D89" s="44" t="str">
        <f>VLOOKUP(C89,'Список общий'!$B$2:$F$115,3,0)</f>
        <v>Владимирская область</v>
      </c>
      <c r="E89" s="90" t="s">
        <v>262</v>
      </c>
      <c r="F89" s="91">
        <v>0</v>
      </c>
      <c r="G89" s="92">
        <f t="shared" si="6"/>
        <v>74.98</v>
      </c>
      <c r="H89" s="91">
        <f t="shared" ref="H89:H92" si="8">RANK(G89,$G$89:$G$94,1)</f>
        <v>3</v>
      </c>
      <c r="I89" s="279">
        <v>2</v>
      </c>
    </row>
    <row r="90" spans="1:9" ht="14.5">
      <c r="A90" s="93">
        <f t="shared" si="5"/>
        <v>1</v>
      </c>
      <c r="B90" s="74">
        <v>41</v>
      </c>
      <c r="C90" s="75" t="str">
        <f>VLOOKUP(B90,'Список общий'!$A$1:$F$115,2,0)</f>
        <v>Кукушкина Екатерина Дмитриевна</v>
      </c>
      <c r="D90" s="51" t="str">
        <f>VLOOKUP(C90,'Список общий'!$B$2:$F$115,3,0)</f>
        <v>Самарская область</v>
      </c>
      <c r="E90" s="76" t="s">
        <v>263</v>
      </c>
      <c r="F90" s="77">
        <v>0</v>
      </c>
      <c r="G90" s="78">
        <f t="shared" si="6"/>
        <v>73.349999999999994</v>
      </c>
      <c r="H90" s="77">
        <f t="shared" si="8"/>
        <v>1</v>
      </c>
      <c r="I90" s="276"/>
    </row>
    <row r="91" spans="1:9" ht="14.5">
      <c r="A91" s="93">
        <f t="shared" si="5"/>
        <v>2</v>
      </c>
      <c r="B91" s="74">
        <v>81</v>
      </c>
      <c r="C91" s="75" t="str">
        <f>VLOOKUP(B91,'Список общий'!$A$1:$F$115,2,0)</f>
        <v>Хулап Мария Владимировна</v>
      </c>
      <c r="D91" s="51" t="str">
        <f>VLOOKUP(C91,'Список общий'!$B$2:$F$115,3,0)</f>
        <v>Санкт-Петербург</v>
      </c>
      <c r="E91" s="76" t="s">
        <v>264</v>
      </c>
      <c r="F91" s="77">
        <v>0</v>
      </c>
      <c r="G91" s="78">
        <f t="shared" si="6"/>
        <v>74.67</v>
      </c>
      <c r="H91" s="77">
        <f t="shared" si="8"/>
        <v>2</v>
      </c>
      <c r="I91" s="276"/>
    </row>
    <row r="92" spans="1:9" ht="14.5">
      <c r="A92" s="93">
        <f t="shared" si="5"/>
        <v>4</v>
      </c>
      <c r="B92" s="74">
        <v>25</v>
      </c>
      <c r="C92" s="75" t="str">
        <f>VLOOKUP(B92,'Список общий'!$A$1:$F$115,2,0)</f>
        <v>Жукотанская Алёна</v>
      </c>
      <c r="D92" s="51" t="str">
        <f>VLOOKUP(C92,'Список общий'!$B$2:$F$115,3,0)</f>
        <v>Санкт-Петербург</v>
      </c>
      <c r="E92" s="76" t="s">
        <v>265</v>
      </c>
      <c r="F92" s="77">
        <v>0</v>
      </c>
      <c r="G92" s="78">
        <f t="shared" si="6"/>
        <v>81.23</v>
      </c>
      <c r="H92" s="77">
        <f t="shared" si="8"/>
        <v>4</v>
      </c>
      <c r="I92" s="276"/>
    </row>
    <row r="93" spans="1:9" ht="14.5">
      <c r="A93" s="93"/>
      <c r="B93" s="74"/>
      <c r="C93" s="75"/>
      <c r="D93" s="51"/>
      <c r="E93" s="76"/>
      <c r="F93" s="77"/>
      <c r="G93" s="78"/>
      <c r="H93" s="77"/>
      <c r="I93" s="276"/>
    </row>
    <row r="94" spans="1:9" ht="14.5">
      <c r="A94" s="108">
        <f>H94</f>
        <v>5</v>
      </c>
      <c r="B94" s="109">
        <v>56</v>
      </c>
      <c r="C94" s="110" t="str">
        <f>VLOOKUP(B94,'Список общий'!$A$1:$F$115,2,0)</f>
        <v>Перевощикова Ярослава Александровна</v>
      </c>
      <c r="D94" s="111" t="str">
        <f>VLOOKUP(C94,'Список общий'!$B$2:$F$115,3,0)</f>
        <v>Санкт-Петербург</v>
      </c>
      <c r="E94" s="121" t="s">
        <v>164</v>
      </c>
      <c r="F94" s="112">
        <v>0</v>
      </c>
      <c r="G94" s="113">
        <f>IF((F94&gt;1), 9999,MID(E94,1,1)*60+MID(E94,3,2)+MID(E94,6,3)/1000)</f>
        <v>639.99900000000002</v>
      </c>
      <c r="H94" s="112">
        <f>RANK(G94,$G$89:$G$94,1)</f>
        <v>5</v>
      </c>
      <c r="I94" s="277"/>
    </row>
    <row r="95" spans="1:9" ht="14.5" hidden="1">
      <c r="A95" s="66"/>
      <c r="B95" s="67"/>
      <c r="C95" s="68"/>
      <c r="D95" s="69"/>
      <c r="E95" s="70"/>
      <c r="F95" s="71"/>
      <c r="G95" s="72"/>
      <c r="H95" s="71"/>
      <c r="I95" s="123"/>
    </row>
    <row r="96" spans="1:9" ht="14.5" hidden="1">
      <c r="A96" s="73"/>
      <c r="B96" s="74"/>
      <c r="C96" s="75"/>
      <c r="D96" s="51"/>
      <c r="E96" s="76"/>
      <c r="F96" s="77"/>
      <c r="G96" s="78"/>
      <c r="H96" s="77"/>
      <c r="I96" s="123"/>
    </row>
    <row r="97" spans="1:9" ht="14.5" hidden="1">
      <c r="A97" s="73"/>
      <c r="B97" s="74"/>
      <c r="C97" s="75"/>
      <c r="D97" s="51"/>
      <c r="E97" s="76"/>
      <c r="F97" s="77"/>
      <c r="G97" s="78"/>
      <c r="H97" s="77"/>
      <c r="I97" s="123"/>
    </row>
    <row r="98" spans="1:9" ht="14.5" hidden="1">
      <c r="A98" s="73"/>
      <c r="B98" s="74"/>
      <c r="C98" s="75"/>
      <c r="D98" s="51"/>
      <c r="E98" s="76"/>
      <c r="F98" s="77"/>
      <c r="G98" s="78"/>
      <c r="H98" s="77"/>
      <c r="I98" s="123"/>
    </row>
    <row r="99" spans="1:9" ht="14.5">
      <c r="A99" s="80"/>
      <c r="B99" s="79"/>
      <c r="C99" s="79"/>
      <c r="D99" s="81"/>
      <c r="E99" s="79"/>
      <c r="F99" s="82"/>
      <c r="G99" s="79"/>
      <c r="H99" s="79"/>
      <c r="I99" s="79"/>
    </row>
    <row r="100" spans="1:9" ht="14.5">
      <c r="A100" s="83"/>
      <c r="B100" s="84"/>
      <c r="C100" s="84"/>
      <c r="D100" s="85"/>
      <c r="E100" s="84"/>
      <c r="F100" s="86"/>
      <c r="G100" s="84"/>
      <c r="H100" s="84"/>
      <c r="I100" s="84"/>
    </row>
    <row r="101" spans="1:9" ht="14.5">
      <c r="A101" s="258" t="s">
        <v>123</v>
      </c>
      <c r="B101" s="259"/>
      <c r="C101" s="259"/>
      <c r="D101" s="259"/>
      <c r="E101" s="259"/>
      <c r="F101" s="259"/>
      <c r="G101" s="259"/>
      <c r="H101" s="260"/>
      <c r="I101" s="27"/>
    </row>
    <row r="102" spans="1:9" ht="14.5">
      <c r="A102" s="261"/>
      <c r="B102" s="262"/>
      <c r="C102" s="262"/>
      <c r="D102" s="262"/>
      <c r="E102" s="262"/>
      <c r="F102" s="262"/>
      <c r="G102" s="262"/>
      <c r="H102" s="263"/>
      <c r="I102" s="27"/>
    </row>
    <row r="103" spans="1:9" ht="14.5">
      <c r="A103" s="264" t="s">
        <v>124</v>
      </c>
      <c r="B103" s="265"/>
      <c r="C103" s="266" t="s">
        <v>125</v>
      </c>
      <c r="D103" s="267"/>
      <c r="E103" s="267"/>
      <c r="F103" s="267"/>
      <c r="G103" s="267"/>
      <c r="H103" s="265"/>
      <c r="I103" s="27"/>
    </row>
    <row r="104" spans="1:9" ht="14.5">
      <c r="A104" s="28"/>
      <c r="B104" s="28"/>
      <c r="C104" s="28"/>
      <c r="D104" s="29"/>
      <c r="E104" s="30"/>
      <c r="F104" s="31"/>
      <c r="G104" s="30"/>
      <c r="H104" s="30"/>
      <c r="I104" s="27"/>
    </row>
    <row r="105" spans="1:9" ht="14.5">
      <c r="A105" s="268" t="s">
        <v>266</v>
      </c>
      <c r="B105" s="269"/>
      <c r="C105" s="269"/>
      <c r="D105" s="269"/>
      <c r="E105" s="269"/>
      <c r="F105" s="269"/>
      <c r="G105" s="269"/>
      <c r="H105" s="270"/>
      <c r="I105" s="271" t="s">
        <v>127</v>
      </c>
    </row>
    <row r="106" spans="1:9" ht="14.5">
      <c r="A106" s="32"/>
      <c r="B106" s="33" t="s">
        <v>1</v>
      </c>
      <c r="C106" s="34" t="s">
        <v>128</v>
      </c>
      <c r="D106" s="35" t="s">
        <v>129</v>
      </c>
      <c r="E106" s="274"/>
      <c r="F106" s="269"/>
      <c r="G106" s="269"/>
      <c r="H106" s="270"/>
      <c r="I106" s="272"/>
    </row>
    <row r="107" spans="1:9" ht="14.5">
      <c r="A107" s="36" t="s">
        <v>130</v>
      </c>
      <c r="B107" s="37"/>
      <c r="C107" s="38" t="s">
        <v>131</v>
      </c>
      <c r="D107" s="39"/>
      <c r="E107" s="40" t="s">
        <v>132</v>
      </c>
      <c r="F107" s="40" t="s">
        <v>133</v>
      </c>
      <c r="G107" s="40" t="s">
        <v>134</v>
      </c>
      <c r="H107" s="40" t="s">
        <v>135</v>
      </c>
      <c r="I107" s="273"/>
    </row>
    <row r="108" spans="1:9" ht="14.5">
      <c r="A108" s="87">
        <f t="shared" ref="A108:A116" si="9">H108</f>
        <v>1</v>
      </c>
      <c r="B108" s="88">
        <v>0</v>
      </c>
      <c r="C108" s="89" t="str">
        <f>VLOOKUP(B108,'Список общий'!$A$1:$F$115,2,0)</f>
        <v>ФИО</v>
      </c>
      <c r="D108" s="44" t="e">
        <f>VLOOKUP(C108,'Список общий'!$B$2:$F$115,3,0)</f>
        <v>#N/A</v>
      </c>
      <c r="E108" s="90" t="s">
        <v>267</v>
      </c>
      <c r="F108" s="91">
        <v>0</v>
      </c>
      <c r="G108" s="92">
        <f t="shared" ref="G108:G116" si="10">IF((F108&gt;1), 9999,MID(E108,1,1)*60+MID(E108,3,2)+MID(E108,6,3)/1000)</f>
        <v>0</v>
      </c>
      <c r="H108" s="91">
        <f t="shared" ref="H108:H112" si="11">RANK(G108,$G$108:$G$112,1)</f>
        <v>1</v>
      </c>
      <c r="I108" s="279">
        <v>1</v>
      </c>
    </row>
    <row r="109" spans="1:9" ht="14.5">
      <c r="A109" s="93">
        <f t="shared" si="9"/>
        <v>1</v>
      </c>
      <c r="B109" s="74">
        <v>0</v>
      </c>
      <c r="C109" s="75" t="str">
        <f>VLOOKUP(B109,'Список общий'!$A$1:$F$115,2,0)</f>
        <v>ФИО</v>
      </c>
      <c r="D109" s="51" t="e">
        <f>VLOOKUP(C109,'Список общий'!$B$2:$F$115,3,0)</f>
        <v>#N/A</v>
      </c>
      <c r="E109" s="76" t="s">
        <v>267</v>
      </c>
      <c r="F109" s="77">
        <v>0</v>
      </c>
      <c r="G109" s="78">
        <f t="shared" si="10"/>
        <v>0</v>
      </c>
      <c r="H109" s="77">
        <f t="shared" si="11"/>
        <v>1</v>
      </c>
      <c r="I109" s="276"/>
    </row>
    <row r="110" spans="1:9" ht="14.5">
      <c r="A110" s="93">
        <f t="shared" si="9"/>
        <v>1</v>
      </c>
      <c r="B110" s="74">
        <v>0</v>
      </c>
      <c r="C110" s="75" t="str">
        <f>VLOOKUP(B110,'Список общий'!$A$1:$F$115,2,0)</f>
        <v>ФИО</v>
      </c>
      <c r="D110" s="51" t="e">
        <f>VLOOKUP(C110,'Список общий'!$B$2:$F$115,3,0)</f>
        <v>#N/A</v>
      </c>
      <c r="E110" s="76" t="s">
        <v>267</v>
      </c>
      <c r="F110" s="77">
        <v>0</v>
      </c>
      <c r="G110" s="78">
        <f t="shared" si="10"/>
        <v>0</v>
      </c>
      <c r="H110" s="77">
        <f t="shared" si="11"/>
        <v>1</v>
      </c>
      <c r="I110" s="276"/>
    </row>
    <row r="111" spans="1:9" ht="14.5">
      <c r="A111" s="93">
        <f t="shared" si="9"/>
        <v>1</v>
      </c>
      <c r="B111" s="74">
        <v>0</v>
      </c>
      <c r="C111" s="75" t="str">
        <f>VLOOKUP(B111,'Список общий'!$A$1:$F$115,2,0)</f>
        <v>ФИО</v>
      </c>
      <c r="D111" s="51" t="e">
        <f>VLOOKUP(C111,'Список общий'!$B$2:$F$115,3,0)</f>
        <v>#N/A</v>
      </c>
      <c r="E111" s="76" t="s">
        <v>267</v>
      </c>
      <c r="F111" s="77">
        <v>0</v>
      </c>
      <c r="G111" s="78">
        <f t="shared" si="10"/>
        <v>0</v>
      </c>
      <c r="H111" s="77">
        <f t="shared" si="11"/>
        <v>1</v>
      </c>
      <c r="I111" s="276"/>
    </row>
    <row r="112" spans="1:9" ht="14.5">
      <c r="A112" s="108">
        <f t="shared" si="9"/>
        <v>5</v>
      </c>
      <c r="B112" s="109">
        <v>51</v>
      </c>
      <c r="C112" s="110" t="str">
        <f>VLOOKUP(B112,'Список общий'!$A$1:$F$115,2,0)</f>
        <v>Мосолов Антон Андреевич</v>
      </c>
      <c r="D112" s="111" t="str">
        <f>VLOOKUP(C112,'Список общий'!$B$2:$F$115,3,0)</f>
        <v>Санкт-Петербург</v>
      </c>
      <c r="E112" s="121" t="s">
        <v>164</v>
      </c>
      <c r="F112" s="112">
        <v>0</v>
      </c>
      <c r="G112" s="113">
        <f t="shared" si="10"/>
        <v>639.99900000000002</v>
      </c>
      <c r="H112" s="112">
        <f t="shared" si="11"/>
        <v>5</v>
      </c>
      <c r="I112" s="277"/>
    </row>
    <row r="113" spans="1:9" ht="14.5">
      <c r="A113" s="87">
        <f t="shared" si="9"/>
        <v>1</v>
      </c>
      <c r="B113" s="88">
        <v>0</v>
      </c>
      <c r="C113" s="89" t="str">
        <f>VLOOKUP(B113,'Список общий'!$A$1:$F$115,2,0)</f>
        <v>ФИО</v>
      </c>
      <c r="D113" s="44" t="e">
        <f>VLOOKUP(C113,'Список общий'!$B$2:$F$115,3,0)</f>
        <v>#N/A</v>
      </c>
      <c r="E113" s="90" t="s">
        <v>267</v>
      </c>
      <c r="F113" s="91">
        <v>0</v>
      </c>
      <c r="G113" s="92">
        <f t="shared" si="10"/>
        <v>0</v>
      </c>
      <c r="H113" s="91">
        <f t="shared" ref="H113:H116" si="12">RANK(G113,$G$113:$G$116,1)</f>
        <v>1</v>
      </c>
      <c r="I113" s="279">
        <v>2</v>
      </c>
    </row>
    <row r="114" spans="1:9" ht="14.5">
      <c r="A114" s="93">
        <f t="shared" si="9"/>
        <v>1</v>
      </c>
      <c r="B114" s="74">
        <v>0</v>
      </c>
      <c r="C114" s="75" t="str">
        <f>VLOOKUP(B114,'Список общий'!$A$1:$F$115,2,0)</f>
        <v>ФИО</v>
      </c>
      <c r="D114" s="51" t="e">
        <f>VLOOKUP(C114,'Список общий'!$B$2:$F$115,3,0)</f>
        <v>#N/A</v>
      </c>
      <c r="E114" s="76" t="s">
        <v>267</v>
      </c>
      <c r="F114" s="77">
        <v>0</v>
      </c>
      <c r="G114" s="78">
        <f t="shared" si="10"/>
        <v>0</v>
      </c>
      <c r="H114" s="77">
        <f t="shared" si="12"/>
        <v>1</v>
      </c>
      <c r="I114" s="276"/>
    </row>
    <row r="115" spans="1:9" ht="14.5">
      <c r="A115" s="93">
        <f t="shared" si="9"/>
        <v>1</v>
      </c>
      <c r="B115" s="74">
        <v>0</v>
      </c>
      <c r="C115" s="75" t="str">
        <f>VLOOKUP(B115,'Список общий'!$A$1:$F$115,2,0)</f>
        <v>ФИО</v>
      </c>
      <c r="D115" s="51" t="e">
        <f>VLOOKUP(C115,'Список общий'!$B$2:$F$115,3,0)</f>
        <v>#N/A</v>
      </c>
      <c r="E115" s="76" t="s">
        <v>267</v>
      </c>
      <c r="F115" s="77">
        <v>0</v>
      </c>
      <c r="G115" s="78">
        <f t="shared" si="10"/>
        <v>0</v>
      </c>
      <c r="H115" s="77">
        <f t="shared" si="12"/>
        <v>1</v>
      </c>
      <c r="I115" s="276"/>
    </row>
    <row r="116" spans="1:9" ht="14.5">
      <c r="A116" s="94">
        <f t="shared" si="9"/>
        <v>1</v>
      </c>
      <c r="B116" s="95">
        <v>0</v>
      </c>
      <c r="C116" s="96" t="str">
        <f>VLOOKUP(B116,'Список общий'!$A$1:$F$115,2,0)</f>
        <v>ФИО</v>
      </c>
      <c r="D116" s="58" t="e">
        <f>VLOOKUP(C116,'Список общий'!$B$2:$F$115,3,0)</f>
        <v>#N/A</v>
      </c>
      <c r="E116" s="97" t="s">
        <v>267</v>
      </c>
      <c r="F116" s="98">
        <v>0</v>
      </c>
      <c r="G116" s="99">
        <f t="shared" si="10"/>
        <v>0</v>
      </c>
      <c r="H116" s="98">
        <f t="shared" si="12"/>
        <v>1</v>
      </c>
      <c r="I116" s="277"/>
    </row>
    <row r="117" spans="1:9" ht="14.5" hidden="1">
      <c r="A117" s="66"/>
      <c r="B117" s="67"/>
      <c r="C117" s="68"/>
      <c r="D117" s="69"/>
      <c r="E117" s="70"/>
      <c r="F117" s="71"/>
      <c r="G117" s="72"/>
      <c r="H117" s="71"/>
    </row>
    <row r="118" spans="1:9" ht="14.5" hidden="1">
      <c r="A118" s="66"/>
      <c r="B118" s="67"/>
      <c r="C118" s="68"/>
      <c r="D118" s="69"/>
      <c r="E118" s="70"/>
      <c r="F118" s="71"/>
      <c r="G118" s="72"/>
      <c r="H118" s="124"/>
      <c r="I118" s="125"/>
    </row>
    <row r="119" spans="1:9" ht="14.5" hidden="1">
      <c r="A119" s="73"/>
      <c r="B119" s="74"/>
      <c r="C119" s="75"/>
      <c r="D119" s="51"/>
      <c r="E119" s="76"/>
      <c r="F119" s="77"/>
      <c r="G119" s="78"/>
      <c r="H119" s="77"/>
      <c r="I119" s="280"/>
    </row>
    <row r="120" spans="1:9" ht="14.5" hidden="1">
      <c r="A120" s="73"/>
      <c r="B120" s="74"/>
      <c r="C120" s="75"/>
      <c r="D120" s="51"/>
      <c r="E120" s="76"/>
      <c r="F120" s="77"/>
      <c r="G120" s="78"/>
      <c r="H120" s="77"/>
      <c r="I120" s="281"/>
    </row>
    <row r="121" spans="1:9" ht="14.5" hidden="1">
      <c r="A121" s="73"/>
      <c r="B121" s="74"/>
      <c r="C121" s="75"/>
      <c r="D121" s="51"/>
      <c r="E121" s="76"/>
      <c r="F121" s="77"/>
      <c r="G121" s="78"/>
      <c r="H121" s="77"/>
      <c r="I121" s="281"/>
    </row>
    <row r="122" spans="1:9" ht="14.5" hidden="1">
      <c r="A122" s="73"/>
      <c r="B122" s="74"/>
      <c r="C122" s="75"/>
      <c r="D122" s="51"/>
      <c r="E122" s="76"/>
      <c r="F122" s="77"/>
      <c r="G122" s="78"/>
      <c r="H122" s="77"/>
      <c r="I122" s="281"/>
    </row>
    <row r="123" spans="1:9" ht="14.5" hidden="1">
      <c r="A123" s="73"/>
      <c r="B123" s="74"/>
      <c r="C123" s="75"/>
      <c r="D123" s="51"/>
      <c r="E123" s="76"/>
      <c r="F123" s="77"/>
      <c r="G123" s="78"/>
      <c r="H123" s="77"/>
      <c r="I123" s="281"/>
    </row>
    <row r="124" spans="1:9" ht="14.5">
      <c r="A124" s="80"/>
      <c r="B124" s="79"/>
      <c r="C124" s="79"/>
      <c r="D124" s="81"/>
      <c r="E124" s="79"/>
      <c r="F124" s="82"/>
      <c r="G124" s="79"/>
      <c r="H124" s="79"/>
      <c r="I124" s="79"/>
    </row>
    <row r="125" spans="1:9" ht="14.5">
      <c r="A125" s="83"/>
      <c r="B125" s="84"/>
      <c r="C125" s="84"/>
      <c r="D125" s="85"/>
      <c r="E125" s="84"/>
      <c r="F125" s="86"/>
      <c r="G125" s="84"/>
      <c r="H125" s="84"/>
      <c r="I125" s="84"/>
    </row>
  </sheetData>
  <mergeCells count="42">
    <mergeCell ref="I113:I116"/>
    <mergeCell ref="I119:I123"/>
    <mergeCell ref="I58:I62"/>
    <mergeCell ref="I63:I67"/>
    <mergeCell ref="I80:I82"/>
    <mergeCell ref="I83:I88"/>
    <mergeCell ref="I89:I94"/>
    <mergeCell ref="I105:I107"/>
    <mergeCell ref="I108:I112"/>
    <mergeCell ref="A76:H77"/>
    <mergeCell ref="A78:B78"/>
    <mergeCell ref="C78:H78"/>
    <mergeCell ref="A80:H80"/>
    <mergeCell ref="E81:H81"/>
    <mergeCell ref="A101:H102"/>
    <mergeCell ref="A103:B103"/>
    <mergeCell ref="C103:H103"/>
    <mergeCell ref="A105:H105"/>
    <mergeCell ref="E106:H106"/>
    <mergeCell ref="I43:I47"/>
    <mergeCell ref="A51:H52"/>
    <mergeCell ref="A53:B53"/>
    <mergeCell ref="C53:H53"/>
    <mergeCell ref="I55:I57"/>
    <mergeCell ref="A55:H55"/>
    <mergeCell ref="E56:H56"/>
    <mergeCell ref="A30:H30"/>
    <mergeCell ref="I30:I32"/>
    <mergeCell ref="E31:H31"/>
    <mergeCell ref="I33:I37"/>
    <mergeCell ref="I38:I42"/>
    <mergeCell ref="I8:I12"/>
    <mergeCell ref="I13:I16"/>
    <mergeCell ref="A26:H27"/>
    <mergeCell ref="A28:B28"/>
    <mergeCell ref="C28:H28"/>
    <mergeCell ref="A1:H2"/>
    <mergeCell ref="A3:B3"/>
    <mergeCell ref="C3:H3"/>
    <mergeCell ref="A5:H5"/>
    <mergeCell ref="I5:I7"/>
    <mergeCell ref="E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L300"/>
  <sheetViews>
    <sheetView topLeftCell="A261" workbookViewId="0">
      <selection activeCell="J296" sqref="J296:K296"/>
    </sheetView>
  </sheetViews>
  <sheetFormatPr defaultColWidth="14.453125" defaultRowHeight="15" customHeight="1"/>
  <cols>
    <col min="1" max="2" width="7.26953125" customWidth="1"/>
    <col min="3" max="3" width="35.81640625" customWidth="1"/>
    <col min="4" max="4" width="28.7265625" customWidth="1"/>
    <col min="6" max="6" width="7.26953125" customWidth="1"/>
    <col min="8" max="8" width="7.26953125" customWidth="1"/>
    <col min="10" max="10" width="7.26953125" customWidth="1"/>
    <col min="11" max="11" width="57.26953125" customWidth="1"/>
  </cols>
  <sheetData>
    <row r="1" spans="1:12" ht="14.5" hidden="1">
      <c r="A1" s="282" t="s">
        <v>123</v>
      </c>
      <c r="B1" s="259"/>
      <c r="C1" s="259"/>
      <c r="D1" s="259"/>
      <c r="E1" s="259"/>
      <c r="F1" s="259"/>
      <c r="G1" s="259"/>
      <c r="H1" s="260"/>
      <c r="I1" s="126"/>
      <c r="J1" s="126"/>
      <c r="K1" s="126"/>
      <c r="L1" s="81"/>
    </row>
    <row r="2" spans="1:12" ht="14.5" hidden="1">
      <c r="A2" s="261"/>
      <c r="B2" s="262"/>
      <c r="C2" s="262"/>
      <c r="D2" s="262"/>
      <c r="E2" s="262"/>
      <c r="F2" s="262"/>
      <c r="G2" s="262"/>
      <c r="H2" s="263"/>
      <c r="I2" s="126"/>
      <c r="J2" s="126"/>
      <c r="K2" s="126"/>
      <c r="L2" s="81"/>
    </row>
    <row r="3" spans="1:12" ht="14.5" hidden="1">
      <c r="A3" s="283" t="s">
        <v>124</v>
      </c>
      <c r="B3" s="265"/>
      <c r="C3" s="284" t="s">
        <v>125</v>
      </c>
      <c r="D3" s="267"/>
      <c r="E3" s="267"/>
      <c r="F3" s="267"/>
      <c r="G3" s="267"/>
      <c r="H3" s="265"/>
      <c r="I3" s="126"/>
      <c r="J3" s="127" t="s">
        <v>184</v>
      </c>
      <c r="K3" s="29" t="s">
        <v>185</v>
      </c>
      <c r="L3" s="81"/>
    </row>
    <row r="4" spans="1:12" ht="14.5" hidden="1">
      <c r="A4" s="128"/>
      <c r="B4" s="128"/>
      <c r="C4" s="128"/>
      <c r="D4" s="29"/>
      <c r="E4" s="29"/>
      <c r="F4" s="29"/>
      <c r="G4" s="29"/>
      <c r="H4" s="29"/>
      <c r="I4" s="126"/>
      <c r="J4" s="29"/>
      <c r="K4" s="29"/>
      <c r="L4" s="81"/>
    </row>
    <row r="5" spans="1:12" ht="14.5" hidden="1">
      <c r="A5" s="285"/>
      <c r="B5" s="269"/>
      <c r="C5" s="269"/>
      <c r="D5" s="269"/>
      <c r="E5" s="269"/>
      <c r="F5" s="269"/>
      <c r="G5" s="269"/>
      <c r="H5" s="270"/>
      <c r="I5" s="126"/>
      <c r="J5" s="286" t="str">
        <f>UPPER(A1)</f>
        <v>«SUZDAL CUP»</v>
      </c>
      <c r="K5" s="287"/>
      <c r="L5" s="81"/>
    </row>
    <row r="6" spans="1:12" ht="14.5" hidden="1">
      <c r="A6" s="129"/>
      <c r="B6" s="130" t="s">
        <v>1</v>
      </c>
      <c r="C6" s="131" t="s">
        <v>128</v>
      </c>
      <c r="D6" s="35" t="s">
        <v>129</v>
      </c>
      <c r="E6" s="290" t="s">
        <v>187</v>
      </c>
      <c r="F6" s="269"/>
      <c r="G6" s="269"/>
      <c r="H6" s="270"/>
      <c r="I6" s="126"/>
      <c r="J6" s="288"/>
      <c r="K6" s="289"/>
      <c r="L6" s="81"/>
    </row>
    <row r="7" spans="1:12" ht="14.5" hidden="1">
      <c r="A7" s="132" t="s">
        <v>130</v>
      </c>
      <c r="B7" s="133"/>
      <c r="C7" s="131" t="s">
        <v>131</v>
      </c>
      <c r="D7" s="133"/>
      <c r="E7" s="35" t="s">
        <v>132</v>
      </c>
      <c r="F7" s="35" t="s">
        <v>133</v>
      </c>
      <c r="G7" s="35" t="s">
        <v>134</v>
      </c>
      <c r="H7" s="35" t="s">
        <v>135</v>
      </c>
      <c r="I7" s="126"/>
      <c r="J7" s="291" t="str">
        <f>CONCATENATE("ИТОГОВОЕ МЕСТО ",UPPER(A5))</f>
        <v xml:space="preserve">ИТОГОВОЕ МЕСТО </v>
      </c>
      <c r="K7" s="270"/>
      <c r="L7" s="81"/>
    </row>
    <row r="8" spans="1:12" ht="14.5" hidden="1">
      <c r="A8" s="134"/>
      <c r="B8" s="62"/>
      <c r="C8" s="63"/>
      <c r="D8" s="51"/>
      <c r="E8" s="52"/>
      <c r="F8" s="135"/>
      <c r="G8" s="54"/>
      <c r="H8" s="53"/>
      <c r="I8" s="126"/>
      <c r="J8" s="136"/>
      <c r="K8" s="63"/>
      <c r="L8" s="81"/>
    </row>
    <row r="9" spans="1:12" ht="14.5" hidden="1">
      <c r="A9" s="134"/>
      <c r="B9" s="62"/>
      <c r="C9" s="63"/>
      <c r="D9" s="51"/>
      <c r="E9" s="52"/>
      <c r="F9" s="135"/>
      <c r="G9" s="54"/>
      <c r="H9" s="53"/>
      <c r="I9" s="126"/>
      <c r="J9" s="136"/>
      <c r="K9" s="63"/>
      <c r="L9" s="81"/>
    </row>
    <row r="10" spans="1:12" ht="14.5" hidden="1">
      <c r="A10" s="134"/>
      <c r="B10" s="62"/>
      <c r="C10" s="63"/>
      <c r="D10" s="51"/>
      <c r="E10" s="52"/>
      <c r="F10" s="135"/>
      <c r="G10" s="54"/>
      <c r="H10" s="53"/>
      <c r="I10" s="126"/>
      <c r="J10" s="136"/>
      <c r="K10" s="63"/>
      <c r="L10" s="81"/>
    </row>
    <row r="11" spans="1:12" ht="14.5" hidden="1">
      <c r="A11" s="134"/>
      <c r="B11" s="62"/>
      <c r="C11" s="63"/>
      <c r="D11" s="51"/>
      <c r="E11" s="52"/>
      <c r="F11" s="135"/>
      <c r="G11" s="54"/>
      <c r="H11" s="53"/>
      <c r="I11" s="126"/>
      <c r="J11" s="136"/>
      <c r="K11" s="63"/>
      <c r="L11" s="81"/>
    </row>
    <row r="12" spans="1:12" ht="14.5" hidden="1">
      <c r="A12" s="134"/>
      <c r="B12" s="62"/>
      <c r="C12" s="63"/>
      <c r="D12" s="51"/>
      <c r="E12" s="52"/>
      <c r="F12" s="135"/>
      <c r="G12" s="54"/>
      <c r="H12" s="53"/>
      <c r="I12" s="126"/>
      <c r="J12" s="136"/>
      <c r="K12" s="63"/>
      <c r="L12" s="81"/>
    </row>
    <row r="13" spans="1:12" ht="14.5" hidden="1">
      <c r="A13" s="134"/>
      <c r="B13" s="62"/>
      <c r="C13" s="63"/>
      <c r="D13" s="51"/>
      <c r="E13" s="52"/>
      <c r="F13" s="135"/>
      <c r="G13" s="54"/>
      <c r="H13" s="53"/>
      <c r="I13" s="126"/>
      <c r="J13" s="136"/>
      <c r="K13" s="63"/>
      <c r="L13" s="81"/>
    </row>
    <row r="14" spans="1:12" ht="14.5" hidden="1">
      <c r="A14" s="134"/>
      <c r="B14" s="62"/>
      <c r="C14" s="63"/>
      <c r="D14" s="51"/>
      <c r="E14" s="52"/>
      <c r="F14" s="135"/>
      <c r="G14" s="54"/>
      <c r="H14" s="53"/>
      <c r="I14" s="126"/>
      <c r="J14" s="136"/>
      <c r="K14" s="63"/>
      <c r="L14" s="81"/>
    </row>
    <row r="15" spans="1:12" ht="14.5" hidden="1">
      <c r="A15" s="134"/>
      <c r="B15" s="62"/>
      <c r="C15" s="63"/>
      <c r="D15" s="51"/>
      <c r="E15" s="52"/>
      <c r="F15" s="135"/>
      <c r="G15" s="54"/>
      <c r="H15" s="53"/>
      <c r="I15" s="126"/>
      <c r="J15" s="136"/>
      <c r="K15" s="63"/>
      <c r="L15" s="81"/>
    </row>
    <row r="16" spans="1:12" ht="14.5" hidden="1">
      <c r="A16" s="134"/>
      <c r="B16" s="62"/>
      <c r="C16" s="63"/>
      <c r="D16" s="51"/>
      <c r="E16" s="52"/>
      <c r="F16" s="135"/>
      <c r="G16" s="54"/>
      <c r="H16" s="53"/>
      <c r="I16" s="126"/>
      <c r="J16" s="136"/>
      <c r="K16" s="63"/>
      <c r="L16" s="81"/>
    </row>
    <row r="17" spans="1:12" ht="14.5" hidden="1">
      <c r="A17" s="134"/>
      <c r="B17" s="62"/>
      <c r="C17" s="63"/>
      <c r="D17" s="51"/>
      <c r="E17" s="52"/>
      <c r="F17" s="135"/>
      <c r="G17" s="54"/>
      <c r="H17" s="53"/>
      <c r="I17" s="126"/>
      <c r="J17" s="136"/>
      <c r="K17" s="63"/>
      <c r="L17" s="81"/>
    </row>
    <row r="18" spans="1:12" ht="14.5" hidden="1">
      <c r="A18" s="134"/>
      <c r="B18" s="62"/>
      <c r="C18" s="63"/>
      <c r="D18" s="51"/>
      <c r="E18" s="52"/>
      <c r="F18" s="135"/>
      <c r="G18" s="54"/>
      <c r="H18" s="53"/>
      <c r="I18" s="126"/>
      <c r="J18" s="136"/>
      <c r="K18" s="63"/>
      <c r="L18" s="81"/>
    </row>
    <row r="19" spans="1:12" ht="14.5" hidden="1">
      <c r="A19" s="134"/>
      <c r="B19" s="62"/>
      <c r="C19" s="63"/>
      <c r="D19" s="51"/>
      <c r="E19" s="52"/>
      <c r="F19" s="135"/>
      <c r="G19" s="54"/>
      <c r="H19" s="53"/>
      <c r="I19" s="126"/>
      <c r="J19" s="136"/>
      <c r="K19" s="63"/>
      <c r="L19" s="81"/>
    </row>
    <row r="20" spans="1:12" ht="14.5" hidden="1">
      <c r="A20" s="134"/>
      <c r="B20" s="62"/>
      <c r="C20" s="63"/>
      <c r="D20" s="51"/>
      <c r="E20" s="52"/>
      <c r="F20" s="135"/>
      <c r="G20" s="54"/>
      <c r="H20" s="53"/>
      <c r="I20" s="126"/>
      <c r="J20" s="136"/>
      <c r="K20" s="63"/>
      <c r="L20" s="81"/>
    </row>
    <row r="21" spans="1:12" ht="14.5" hidden="1">
      <c r="A21" s="134"/>
      <c r="B21" s="62"/>
      <c r="C21" s="63"/>
      <c r="D21" s="51"/>
      <c r="E21" s="52"/>
      <c r="F21" s="135"/>
      <c r="G21" s="54"/>
      <c r="H21" s="53"/>
      <c r="I21" s="126"/>
      <c r="J21" s="136"/>
      <c r="K21" s="63"/>
      <c r="L21" s="81"/>
    </row>
    <row r="22" spans="1:12" ht="14.5" hidden="1">
      <c r="A22" s="134"/>
      <c r="B22" s="62"/>
      <c r="C22" s="63"/>
      <c r="D22" s="51"/>
      <c r="E22" s="52"/>
      <c r="F22" s="135"/>
      <c r="G22" s="54"/>
      <c r="H22" s="53"/>
      <c r="I22" s="126"/>
      <c r="J22" s="136"/>
      <c r="K22" s="63"/>
      <c r="L22" s="81"/>
    </row>
    <row r="23" spans="1:12" ht="14.5" hidden="1">
      <c r="A23" s="134"/>
      <c r="B23" s="62"/>
      <c r="C23" s="63"/>
      <c r="D23" s="51"/>
      <c r="E23" s="52"/>
      <c r="F23" s="135"/>
      <c r="G23" s="54"/>
      <c r="H23" s="53"/>
      <c r="I23" s="81"/>
      <c r="J23" s="136"/>
      <c r="K23" s="63"/>
      <c r="L23" s="81"/>
    </row>
    <row r="24" spans="1:12" ht="14.5" hidden="1">
      <c r="A24" s="137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ht="14.5" hidden="1">
      <c r="A25" s="138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1"/>
    </row>
    <row r="26" spans="1:12" ht="14.5" hidden="1">
      <c r="A26" s="282" t="s">
        <v>123</v>
      </c>
      <c r="B26" s="259"/>
      <c r="C26" s="259"/>
      <c r="D26" s="259"/>
      <c r="E26" s="259"/>
      <c r="F26" s="259"/>
      <c r="G26" s="259"/>
      <c r="H26" s="260"/>
      <c r="I26" s="126"/>
      <c r="J26" s="126"/>
      <c r="K26" s="126"/>
      <c r="L26" s="81"/>
    </row>
    <row r="27" spans="1:12" ht="14.5" hidden="1">
      <c r="A27" s="261"/>
      <c r="B27" s="262"/>
      <c r="C27" s="262"/>
      <c r="D27" s="262"/>
      <c r="E27" s="262"/>
      <c r="F27" s="262"/>
      <c r="G27" s="262"/>
      <c r="H27" s="263"/>
      <c r="I27" s="126"/>
      <c r="J27" s="126"/>
      <c r="K27" s="126"/>
      <c r="L27" s="81"/>
    </row>
    <row r="28" spans="1:12" ht="14.5" hidden="1">
      <c r="A28" s="283" t="s">
        <v>124</v>
      </c>
      <c r="B28" s="265"/>
      <c r="C28" s="284" t="s">
        <v>125</v>
      </c>
      <c r="D28" s="267"/>
      <c r="E28" s="267"/>
      <c r="F28" s="267"/>
      <c r="G28" s="267"/>
      <c r="H28" s="265"/>
      <c r="I28" s="126"/>
      <c r="J28" s="127" t="s">
        <v>184</v>
      </c>
      <c r="K28" s="29" t="s">
        <v>185</v>
      </c>
      <c r="L28" s="81"/>
    </row>
    <row r="29" spans="1:12" ht="14.5" hidden="1">
      <c r="A29" s="128"/>
      <c r="B29" s="128"/>
      <c r="C29" s="128"/>
      <c r="D29" s="29"/>
      <c r="E29" s="29"/>
      <c r="F29" s="29"/>
      <c r="G29" s="29"/>
      <c r="H29" s="29"/>
      <c r="I29" s="126"/>
      <c r="J29" s="29"/>
      <c r="K29" s="29"/>
      <c r="L29" s="81"/>
    </row>
    <row r="30" spans="1:12" ht="14.5" hidden="1">
      <c r="A30" s="285"/>
      <c r="B30" s="269"/>
      <c r="C30" s="269"/>
      <c r="D30" s="269"/>
      <c r="E30" s="269"/>
      <c r="F30" s="269"/>
      <c r="G30" s="269"/>
      <c r="H30" s="270"/>
      <c r="I30" s="126"/>
      <c r="J30" s="286" t="str">
        <f>UPPER(A26)</f>
        <v>«SUZDAL CUP»</v>
      </c>
      <c r="K30" s="287"/>
      <c r="L30" s="81"/>
    </row>
    <row r="31" spans="1:12" ht="14.5" hidden="1">
      <c r="A31" s="129"/>
      <c r="B31" s="130" t="s">
        <v>1</v>
      </c>
      <c r="C31" s="131" t="s">
        <v>128</v>
      </c>
      <c r="D31" s="35" t="s">
        <v>129</v>
      </c>
      <c r="E31" s="290" t="s">
        <v>187</v>
      </c>
      <c r="F31" s="269"/>
      <c r="G31" s="269"/>
      <c r="H31" s="270"/>
      <c r="I31" s="126"/>
      <c r="J31" s="288"/>
      <c r="K31" s="289"/>
      <c r="L31" s="81"/>
    </row>
    <row r="32" spans="1:12" ht="14.5" hidden="1">
      <c r="A32" s="132" t="s">
        <v>130</v>
      </c>
      <c r="B32" s="133"/>
      <c r="C32" s="131" t="s">
        <v>131</v>
      </c>
      <c r="D32" s="133"/>
      <c r="E32" s="35" t="s">
        <v>132</v>
      </c>
      <c r="F32" s="35" t="s">
        <v>133</v>
      </c>
      <c r="G32" s="35" t="s">
        <v>134</v>
      </c>
      <c r="H32" s="35" t="s">
        <v>135</v>
      </c>
      <c r="I32" s="126"/>
      <c r="J32" s="291" t="str">
        <f>CONCATENATE("ИТОГОВОЕ МЕСТО ",UPPER(A30))</f>
        <v xml:space="preserve">ИТОГОВОЕ МЕСТО </v>
      </c>
      <c r="K32" s="270"/>
      <c r="L32" s="81"/>
    </row>
    <row r="33" spans="1:12" ht="14.5" hidden="1">
      <c r="A33" s="134"/>
      <c r="B33" s="62"/>
      <c r="C33" s="63"/>
      <c r="D33" s="51"/>
      <c r="E33" s="52"/>
      <c r="F33" s="135"/>
      <c r="G33" s="54"/>
      <c r="H33" s="53"/>
      <c r="I33" s="126"/>
      <c r="J33" s="136"/>
      <c r="K33" s="63"/>
      <c r="L33" s="81"/>
    </row>
    <row r="34" spans="1:12" ht="14.5" hidden="1">
      <c r="A34" s="134"/>
      <c r="B34" s="62"/>
      <c r="C34" s="63"/>
      <c r="D34" s="51"/>
      <c r="E34" s="52"/>
      <c r="F34" s="135"/>
      <c r="G34" s="54"/>
      <c r="H34" s="53"/>
      <c r="I34" s="126"/>
      <c r="J34" s="136"/>
      <c r="K34" s="63"/>
      <c r="L34" s="81"/>
    </row>
    <row r="35" spans="1:12" ht="14.5" hidden="1">
      <c r="A35" s="134"/>
      <c r="B35" s="62"/>
      <c r="C35" s="63"/>
      <c r="D35" s="51"/>
      <c r="E35" s="52"/>
      <c r="F35" s="135"/>
      <c r="G35" s="54"/>
      <c r="H35" s="53"/>
      <c r="I35" s="126"/>
      <c r="J35" s="136"/>
      <c r="K35" s="63"/>
      <c r="L35" s="81"/>
    </row>
    <row r="36" spans="1:12" ht="14.5" hidden="1">
      <c r="A36" s="134"/>
      <c r="B36" s="62"/>
      <c r="C36" s="63"/>
      <c r="D36" s="51"/>
      <c r="E36" s="52"/>
      <c r="F36" s="135"/>
      <c r="G36" s="54"/>
      <c r="H36" s="53"/>
      <c r="I36" s="126"/>
      <c r="J36" s="136"/>
      <c r="K36" s="63"/>
      <c r="L36" s="81"/>
    </row>
    <row r="37" spans="1:12" ht="14.5" hidden="1">
      <c r="A37" s="134"/>
      <c r="B37" s="62"/>
      <c r="C37" s="63"/>
      <c r="D37" s="51"/>
      <c r="E37" s="52"/>
      <c r="F37" s="135"/>
      <c r="G37" s="54"/>
      <c r="H37" s="53"/>
      <c r="I37" s="126"/>
      <c r="J37" s="136"/>
      <c r="K37" s="63"/>
      <c r="L37" s="81"/>
    </row>
    <row r="38" spans="1:12" ht="14.5" hidden="1">
      <c r="A38" s="134"/>
      <c r="B38" s="62"/>
      <c r="C38" s="63"/>
      <c r="D38" s="51"/>
      <c r="E38" s="52"/>
      <c r="F38" s="135"/>
      <c r="G38" s="54"/>
      <c r="H38" s="53"/>
      <c r="I38" s="126"/>
      <c r="J38" s="136"/>
      <c r="K38" s="63"/>
      <c r="L38" s="81"/>
    </row>
    <row r="39" spans="1:12" ht="14.5" hidden="1">
      <c r="A39" s="134"/>
      <c r="B39" s="62"/>
      <c r="C39" s="63"/>
      <c r="D39" s="51"/>
      <c r="E39" s="52"/>
      <c r="F39" s="135"/>
      <c r="G39" s="54"/>
      <c r="H39" s="53"/>
      <c r="I39" s="126"/>
      <c r="J39" s="136"/>
      <c r="K39" s="63"/>
      <c r="L39" s="81"/>
    </row>
    <row r="40" spans="1:12" ht="14.5" hidden="1">
      <c r="A40" s="134"/>
      <c r="B40" s="62"/>
      <c r="C40" s="63"/>
      <c r="D40" s="51"/>
      <c r="E40" s="52"/>
      <c r="F40" s="135"/>
      <c r="G40" s="54"/>
      <c r="H40" s="53"/>
      <c r="I40" s="126"/>
      <c r="J40" s="136"/>
      <c r="K40" s="63"/>
      <c r="L40" s="81"/>
    </row>
    <row r="41" spans="1:12" ht="14.5" hidden="1">
      <c r="A41" s="134"/>
      <c r="B41" s="62"/>
      <c r="C41" s="63"/>
      <c r="D41" s="51"/>
      <c r="E41" s="52"/>
      <c r="F41" s="135"/>
      <c r="G41" s="54"/>
      <c r="H41" s="53"/>
      <c r="I41" s="126"/>
      <c r="J41" s="136"/>
      <c r="K41" s="63"/>
      <c r="L41" s="81"/>
    </row>
    <row r="42" spans="1:12" ht="14.5" hidden="1">
      <c r="A42" s="134"/>
      <c r="B42" s="62"/>
      <c r="C42" s="63"/>
      <c r="D42" s="51"/>
      <c r="E42" s="52"/>
      <c r="F42" s="135"/>
      <c r="G42" s="54"/>
      <c r="H42" s="53"/>
      <c r="I42" s="126"/>
      <c r="J42" s="136"/>
      <c r="K42" s="63"/>
      <c r="L42" s="81"/>
    </row>
    <row r="43" spans="1:12" ht="14.5" hidden="1">
      <c r="A43" s="134"/>
      <c r="B43" s="62"/>
      <c r="C43" s="63"/>
      <c r="D43" s="51"/>
      <c r="E43" s="52"/>
      <c r="F43" s="135"/>
      <c r="G43" s="54"/>
      <c r="H43" s="53"/>
      <c r="I43" s="126"/>
      <c r="J43" s="136"/>
      <c r="K43" s="63"/>
      <c r="L43" s="81"/>
    </row>
    <row r="44" spans="1:12" ht="14.5" hidden="1">
      <c r="A44" s="134"/>
      <c r="B44" s="62"/>
      <c r="C44" s="63"/>
      <c r="D44" s="51"/>
      <c r="E44" s="52"/>
      <c r="F44" s="135"/>
      <c r="G44" s="54"/>
      <c r="H44" s="53"/>
      <c r="I44" s="126"/>
      <c r="J44" s="136"/>
      <c r="K44" s="63"/>
      <c r="L44" s="81"/>
    </row>
    <row r="45" spans="1:12" ht="14.5" hidden="1">
      <c r="A45" s="134"/>
      <c r="B45" s="62"/>
      <c r="C45" s="63"/>
      <c r="D45" s="51"/>
      <c r="E45" s="52"/>
      <c r="F45" s="135"/>
      <c r="G45" s="54"/>
      <c r="H45" s="53"/>
      <c r="I45" s="126"/>
      <c r="J45" s="136"/>
      <c r="K45" s="63"/>
      <c r="L45" s="81"/>
    </row>
    <row r="46" spans="1:12" ht="14.5" hidden="1">
      <c r="A46" s="134"/>
      <c r="B46" s="62"/>
      <c r="C46" s="63"/>
      <c r="D46" s="51"/>
      <c r="E46" s="52"/>
      <c r="F46" s="135"/>
      <c r="G46" s="54"/>
      <c r="H46" s="53"/>
      <c r="I46" s="126"/>
      <c r="J46" s="136"/>
      <c r="K46" s="63"/>
      <c r="L46" s="81"/>
    </row>
    <row r="47" spans="1:12" ht="14.5" hidden="1">
      <c r="A47" s="134"/>
      <c r="B47" s="62"/>
      <c r="C47" s="63"/>
      <c r="D47" s="51"/>
      <c r="E47" s="52"/>
      <c r="F47" s="135"/>
      <c r="G47" s="54"/>
      <c r="H47" s="53"/>
      <c r="I47" s="126"/>
      <c r="J47" s="136"/>
      <c r="K47" s="63"/>
      <c r="L47" s="81"/>
    </row>
    <row r="48" spans="1:12" ht="14.5" hidden="1">
      <c r="A48" s="134"/>
      <c r="B48" s="62"/>
      <c r="C48" s="63"/>
      <c r="D48" s="51"/>
      <c r="E48" s="52"/>
      <c r="F48" s="135"/>
      <c r="G48" s="54"/>
      <c r="H48" s="53"/>
      <c r="I48" s="81"/>
      <c r="J48" s="136"/>
      <c r="K48" s="63"/>
      <c r="L48" s="81"/>
    </row>
    <row r="49" spans="1:12" ht="14.5" hidden="1">
      <c r="A49" s="137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</row>
    <row r="50" spans="1:12" ht="14.5" hidden="1">
      <c r="A50" s="138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1"/>
    </row>
    <row r="51" spans="1:12" ht="14.5" hidden="1">
      <c r="A51" s="282" t="s">
        <v>123</v>
      </c>
      <c r="B51" s="259"/>
      <c r="C51" s="259"/>
      <c r="D51" s="259"/>
      <c r="E51" s="259"/>
      <c r="F51" s="259"/>
      <c r="G51" s="259"/>
      <c r="H51" s="260"/>
      <c r="I51" s="126"/>
      <c r="J51" s="126"/>
      <c r="K51" s="126"/>
      <c r="L51" s="81"/>
    </row>
    <row r="52" spans="1:12" ht="14.5" hidden="1">
      <c r="A52" s="261"/>
      <c r="B52" s="262"/>
      <c r="C52" s="262"/>
      <c r="D52" s="262"/>
      <c r="E52" s="262"/>
      <c r="F52" s="262"/>
      <c r="G52" s="262"/>
      <c r="H52" s="263"/>
      <c r="I52" s="126"/>
      <c r="J52" s="126"/>
      <c r="K52" s="126"/>
      <c r="L52" s="81"/>
    </row>
    <row r="53" spans="1:12" ht="14.5" hidden="1">
      <c r="A53" s="283" t="s">
        <v>124</v>
      </c>
      <c r="B53" s="265"/>
      <c r="C53" s="284" t="s">
        <v>125</v>
      </c>
      <c r="D53" s="267"/>
      <c r="E53" s="267"/>
      <c r="F53" s="267"/>
      <c r="G53" s="267"/>
      <c r="H53" s="265"/>
      <c r="I53" s="126"/>
      <c r="J53" s="127" t="s">
        <v>184</v>
      </c>
      <c r="K53" s="29" t="s">
        <v>185</v>
      </c>
      <c r="L53" s="81"/>
    </row>
    <row r="54" spans="1:12" ht="14.5" hidden="1">
      <c r="A54" s="128"/>
      <c r="B54" s="128"/>
      <c r="C54" s="128"/>
      <c r="D54" s="29"/>
      <c r="E54" s="29"/>
      <c r="F54" s="29"/>
      <c r="G54" s="29"/>
      <c r="H54" s="29"/>
      <c r="I54" s="126"/>
      <c r="J54" s="29"/>
      <c r="K54" s="29"/>
      <c r="L54" s="81"/>
    </row>
    <row r="55" spans="1:12" ht="14.5" hidden="1">
      <c r="A55" s="285"/>
      <c r="B55" s="269"/>
      <c r="C55" s="269"/>
      <c r="D55" s="269"/>
      <c r="E55" s="269"/>
      <c r="F55" s="269"/>
      <c r="G55" s="269"/>
      <c r="H55" s="270"/>
      <c r="I55" s="126"/>
      <c r="J55" s="286" t="str">
        <f>UPPER(A51)</f>
        <v>«SUZDAL CUP»</v>
      </c>
      <c r="K55" s="287"/>
      <c r="L55" s="81"/>
    </row>
    <row r="56" spans="1:12" ht="14.5" hidden="1">
      <c r="A56" s="129"/>
      <c r="B56" s="130" t="s">
        <v>1</v>
      </c>
      <c r="C56" s="131" t="s">
        <v>128</v>
      </c>
      <c r="D56" s="35" t="s">
        <v>129</v>
      </c>
      <c r="E56" s="290" t="s">
        <v>187</v>
      </c>
      <c r="F56" s="269"/>
      <c r="G56" s="269"/>
      <c r="H56" s="270"/>
      <c r="I56" s="126"/>
      <c r="J56" s="288"/>
      <c r="K56" s="289"/>
      <c r="L56" s="81"/>
    </row>
    <row r="57" spans="1:12" ht="14.5" hidden="1">
      <c r="A57" s="132" t="s">
        <v>130</v>
      </c>
      <c r="B57" s="133"/>
      <c r="C57" s="131" t="s">
        <v>131</v>
      </c>
      <c r="D57" s="133"/>
      <c r="E57" s="35" t="s">
        <v>132</v>
      </c>
      <c r="F57" s="35" t="s">
        <v>133</v>
      </c>
      <c r="G57" s="35" t="s">
        <v>134</v>
      </c>
      <c r="H57" s="35" t="s">
        <v>135</v>
      </c>
      <c r="I57" s="126"/>
      <c r="J57" s="291" t="str">
        <f>CONCATENATE("ИТОГОВОЕ МЕСТО ",UPPER(A55))</f>
        <v xml:space="preserve">ИТОГОВОЕ МЕСТО </v>
      </c>
      <c r="K57" s="270"/>
      <c r="L57" s="81"/>
    </row>
    <row r="58" spans="1:12" ht="14.5" hidden="1">
      <c r="A58" s="134"/>
      <c r="B58" s="62"/>
      <c r="C58" s="63"/>
      <c r="D58" s="51"/>
      <c r="E58" s="52"/>
      <c r="F58" s="135"/>
      <c r="G58" s="54"/>
      <c r="H58" s="53"/>
      <c r="I58" s="126"/>
      <c r="J58" s="136"/>
      <c r="K58" s="63"/>
      <c r="L58" s="81"/>
    </row>
    <row r="59" spans="1:12" ht="14.5" hidden="1">
      <c r="A59" s="134"/>
      <c r="B59" s="62"/>
      <c r="C59" s="63"/>
      <c r="D59" s="51"/>
      <c r="E59" s="52"/>
      <c r="F59" s="135"/>
      <c r="G59" s="54"/>
      <c r="H59" s="53"/>
      <c r="I59" s="126"/>
      <c r="J59" s="136"/>
      <c r="K59" s="63"/>
      <c r="L59" s="81"/>
    </row>
    <row r="60" spans="1:12" ht="14.5" hidden="1">
      <c r="A60" s="134"/>
      <c r="B60" s="62"/>
      <c r="C60" s="63"/>
      <c r="D60" s="51"/>
      <c r="E60" s="52"/>
      <c r="F60" s="135"/>
      <c r="G60" s="54"/>
      <c r="H60" s="53"/>
      <c r="I60" s="126"/>
      <c r="J60" s="136"/>
      <c r="K60" s="63"/>
      <c r="L60" s="81"/>
    </row>
    <row r="61" spans="1:12" ht="14.5" hidden="1">
      <c r="A61" s="134"/>
      <c r="B61" s="62"/>
      <c r="C61" s="63"/>
      <c r="D61" s="51"/>
      <c r="E61" s="52"/>
      <c r="F61" s="135"/>
      <c r="G61" s="54"/>
      <c r="H61" s="53"/>
      <c r="I61" s="126"/>
      <c r="J61" s="136"/>
      <c r="K61" s="63"/>
      <c r="L61" s="81"/>
    </row>
    <row r="62" spans="1:12" ht="14.5" hidden="1">
      <c r="A62" s="134"/>
      <c r="B62" s="62"/>
      <c r="C62" s="63"/>
      <c r="D62" s="51"/>
      <c r="E62" s="52"/>
      <c r="F62" s="135"/>
      <c r="G62" s="54"/>
      <c r="H62" s="53"/>
      <c r="I62" s="126"/>
      <c r="J62" s="136"/>
      <c r="K62" s="63"/>
      <c r="L62" s="81"/>
    </row>
    <row r="63" spans="1:12" ht="14.5" hidden="1">
      <c r="A63" s="134"/>
      <c r="B63" s="62"/>
      <c r="C63" s="63"/>
      <c r="D63" s="51"/>
      <c r="E63" s="52"/>
      <c r="F63" s="135"/>
      <c r="G63" s="54"/>
      <c r="H63" s="53"/>
      <c r="I63" s="126"/>
      <c r="J63" s="136"/>
      <c r="K63" s="63"/>
      <c r="L63" s="81"/>
    </row>
    <row r="64" spans="1:12" ht="14.5" hidden="1">
      <c r="A64" s="134"/>
      <c r="B64" s="62"/>
      <c r="C64" s="63"/>
      <c r="D64" s="51"/>
      <c r="E64" s="52"/>
      <c r="F64" s="135"/>
      <c r="G64" s="54"/>
      <c r="H64" s="53"/>
      <c r="I64" s="126"/>
      <c r="J64" s="136"/>
      <c r="K64" s="63"/>
      <c r="L64" s="81"/>
    </row>
    <row r="65" spans="1:12" ht="14.5" hidden="1">
      <c r="A65" s="134"/>
      <c r="B65" s="62"/>
      <c r="C65" s="63"/>
      <c r="D65" s="51"/>
      <c r="E65" s="52"/>
      <c r="F65" s="135"/>
      <c r="G65" s="54"/>
      <c r="H65" s="53"/>
      <c r="I65" s="126"/>
      <c r="J65" s="136"/>
      <c r="K65" s="63"/>
      <c r="L65" s="81"/>
    </row>
    <row r="66" spans="1:12" ht="14.5" hidden="1">
      <c r="A66" s="134"/>
      <c r="B66" s="62"/>
      <c r="C66" s="63"/>
      <c r="D66" s="51"/>
      <c r="E66" s="52"/>
      <c r="F66" s="135"/>
      <c r="G66" s="54"/>
      <c r="H66" s="53"/>
      <c r="I66" s="126"/>
      <c r="J66" s="136"/>
      <c r="K66" s="63"/>
      <c r="L66" s="81"/>
    </row>
    <row r="67" spans="1:12" ht="14.5" hidden="1">
      <c r="A67" s="134"/>
      <c r="B67" s="62"/>
      <c r="C67" s="63"/>
      <c r="D67" s="51"/>
      <c r="E67" s="52"/>
      <c r="F67" s="135"/>
      <c r="G67" s="54"/>
      <c r="H67" s="53"/>
      <c r="I67" s="126"/>
      <c r="J67" s="136"/>
      <c r="K67" s="63"/>
      <c r="L67" s="81"/>
    </row>
    <row r="68" spans="1:12" ht="14.5" hidden="1">
      <c r="A68" s="134"/>
      <c r="B68" s="62"/>
      <c r="C68" s="63"/>
      <c r="D68" s="51"/>
      <c r="E68" s="52"/>
      <c r="F68" s="135"/>
      <c r="G68" s="54"/>
      <c r="H68" s="53"/>
      <c r="I68" s="126"/>
      <c r="J68" s="136"/>
      <c r="K68" s="63"/>
      <c r="L68" s="81"/>
    </row>
    <row r="69" spans="1:12" ht="14.5" hidden="1">
      <c r="A69" s="134"/>
      <c r="B69" s="62"/>
      <c r="C69" s="63"/>
      <c r="D69" s="51"/>
      <c r="E69" s="52"/>
      <c r="F69" s="135"/>
      <c r="G69" s="54"/>
      <c r="H69" s="53"/>
      <c r="I69" s="126"/>
      <c r="J69" s="136"/>
      <c r="K69" s="63"/>
      <c r="L69" s="81"/>
    </row>
    <row r="70" spans="1:12" ht="14.5" hidden="1">
      <c r="A70" s="134"/>
      <c r="B70" s="62"/>
      <c r="C70" s="63"/>
      <c r="D70" s="51"/>
      <c r="E70" s="52"/>
      <c r="F70" s="135"/>
      <c r="G70" s="54"/>
      <c r="H70" s="53"/>
      <c r="I70" s="126"/>
      <c r="J70" s="136"/>
      <c r="K70" s="63"/>
      <c r="L70" s="81"/>
    </row>
    <row r="71" spans="1:12" ht="14.5" hidden="1">
      <c r="A71" s="134"/>
      <c r="B71" s="62"/>
      <c r="C71" s="63"/>
      <c r="D71" s="51"/>
      <c r="E71" s="52"/>
      <c r="F71" s="135"/>
      <c r="G71" s="54"/>
      <c r="H71" s="53"/>
      <c r="I71" s="126"/>
      <c r="J71" s="136"/>
      <c r="K71" s="63"/>
      <c r="L71" s="81"/>
    </row>
    <row r="72" spans="1:12" ht="14.5" hidden="1">
      <c r="A72" s="134"/>
      <c r="B72" s="62"/>
      <c r="C72" s="63"/>
      <c r="D72" s="51"/>
      <c r="E72" s="52"/>
      <c r="F72" s="135"/>
      <c r="G72" s="54"/>
      <c r="H72" s="53"/>
      <c r="I72" s="126"/>
      <c r="J72" s="136"/>
      <c r="K72" s="63"/>
      <c r="L72" s="81"/>
    </row>
    <row r="73" spans="1:12" ht="14.5" hidden="1">
      <c r="A73" s="134"/>
      <c r="B73" s="62"/>
      <c r="C73" s="63"/>
      <c r="D73" s="51"/>
      <c r="E73" s="52"/>
      <c r="F73" s="135"/>
      <c r="G73" s="54"/>
      <c r="H73" s="53"/>
      <c r="I73" s="81"/>
      <c r="J73" s="136"/>
      <c r="K73" s="63"/>
      <c r="L73" s="81"/>
    </row>
    <row r="74" spans="1:12" ht="14.5" hidden="1">
      <c r="A74" s="137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spans="1:12" ht="14.5" hidden="1">
      <c r="A75" s="138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1"/>
    </row>
    <row r="76" spans="1:12" ht="14.5" hidden="1">
      <c r="A76" s="282" t="s">
        <v>123</v>
      </c>
      <c r="B76" s="259"/>
      <c r="C76" s="259"/>
      <c r="D76" s="259"/>
      <c r="E76" s="259"/>
      <c r="F76" s="259"/>
      <c r="G76" s="259"/>
      <c r="H76" s="260"/>
      <c r="I76" s="126"/>
      <c r="J76" s="126"/>
      <c r="K76" s="126"/>
      <c r="L76" s="81"/>
    </row>
    <row r="77" spans="1:12" ht="14.5" hidden="1">
      <c r="A77" s="261"/>
      <c r="B77" s="262"/>
      <c r="C77" s="262"/>
      <c r="D77" s="262"/>
      <c r="E77" s="262"/>
      <c r="F77" s="262"/>
      <c r="G77" s="262"/>
      <c r="H77" s="263"/>
      <c r="I77" s="126"/>
      <c r="J77" s="126"/>
      <c r="K77" s="126"/>
      <c r="L77" s="81"/>
    </row>
    <row r="78" spans="1:12" ht="14.5" hidden="1">
      <c r="A78" s="283" t="s">
        <v>124</v>
      </c>
      <c r="B78" s="265"/>
      <c r="C78" s="284" t="s">
        <v>125</v>
      </c>
      <c r="D78" s="267"/>
      <c r="E78" s="267"/>
      <c r="F78" s="267"/>
      <c r="G78" s="267"/>
      <c r="H78" s="265"/>
      <c r="I78" s="126"/>
      <c r="J78" s="127" t="s">
        <v>184</v>
      </c>
      <c r="K78" s="29" t="s">
        <v>185</v>
      </c>
      <c r="L78" s="81"/>
    </row>
    <row r="79" spans="1:12" ht="14.5" hidden="1">
      <c r="A79" s="128"/>
      <c r="B79" s="128"/>
      <c r="C79" s="128"/>
      <c r="D79" s="29"/>
      <c r="E79" s="29"/>
      <c r="F79" s="29"/>
      <c r="G79" s="29"/>
      <c r="H79" s="29"/>
      <c r="I79" s="126"/>
      <c r="J79" s="29"/>
      <c r="K79" s="29"/>
      <c r="L79" s="81"/>
    </row>
    <row r="80" spans="1:12" ht="14.5" hidden="1">
      <c r="A80" s="285"/>
      <c r="B80" s="269"/>
      <c r="C80" s="269"/>
      <c r="D80" s="269"/>
      <c r="E80" s="269"/>
      <c r="F80" s="269"/>
      <c r="G80" s="269"/>
      <c r="H80" s="270"/>
      <c r="I80" s="126"/>
      <c r="J80" s="286" t="str">
        <f>UPPER(A76)</f>
        <v>«SUZDAL CUP»</v>
      </c>
      <c r="K80" s="287"/>
      <c r="L80" s="81"/>
    </row>
    <row r="81" spans="1:12" ht="14.5" hidden="1">
      <c r="A81" s="129"/>
      <c r="B81" s="130" t="s">
        <v>1</v>
      </c>
      <c r="C81" s="131" t="s">
        <v>128</v>
      </c>
      <c r="D81" s="35" t="s">
        <v>129</v>
      </c>
      <c r="E81" s="290" t="s">
        <v>187</v>
      </c>
      <c r="F81" s="269"/>
      <c r="G81" s="269"/>
      <c r="H81" s="270"/>
      <c r="I81" s="126"/>
      <c r="J81" s="288"/>
      <c r="K81" s="289"/>
      <c r="L81" s="81"/>
    </row>
    <row r="82" spans="1:12" ht="14.5" hidden="1">
      <c r="A82" s="132" t="s">
        <v>130</v>
      </c>
      <c r="B82" s="133"/>
      <c r="C82" s="131" t="s">
        <v>131</v>
      </c>
      <c r="D82" s="133"/>
      <c r="E82" s="35" t="s">
        <v>132</v>
      </c>
      <c r="F82" s="35" t="s">
        <v>133</v>
      </c>
      <c r="G82" s="35" t="s">
        <v>134</v>
      </c>
      <c r="H82" s="35" t="s">
        <v>135</v>
      </c>
      <c r="I82" s="126"/>
      <c r="J82" s="291" t="str">
        <f>CONCATENATE("ИТОГОВОЕ МЕСТО ",UPPER(A80))</f>
        <v xml:space="preserve">ИТОГОВОЕ МЕСТО </v>
      </c>
      <c r="K82" s="270"/>
      <c r="L82" s="81"/>
    </row>
    <row r="83" spans="1:12" ht="14.5" hidden="1">
      <c r="A83" s="134"/>
      <c r="B83" s="62"/>
      <c r="C83" s="63"/>
      <c r="D83" s="51"/>
      <c r="E83" s="52"/>
      <c r="F83" s="135"/>
      <c r="G83" s="54"/>
      <c r="H83" s="53"/>
      <c r="I83" s="126"/>
      <c r="J83" s="136"/>
      <c r="K83" s="63"/>
      <c r="L83" s="81"/>
    </row>
    <row r="84" spans="1:12" ht="14.5" hidden="1">
      <c r="A84" s="134"/>
      <c r="B84" s="62"/>
      <c r="C84" s="63"/>
      <c r="D84" s="51"/>
      <c r="E84" s="52"/>
      <c r="F84" s="135"/>
      <c r="G84" s="54"/>
      <c r="H84" s="53"/>
      <c r="I84" s="126"/>
      <c r="J84" s="136"/>
      <c r="K84" s="63"/>
      <c r="L84" s="81"/>
    </row>
    <row r="85" spans="1:12" ht="14.5" hidden="1">
      <c r="A85" s="134"/>
      <c r="B85" s="62"/>
      <c r="C85" s="63"/>
      <c r="D85" s="51"/>
      <c r="E85" s="52"/>
      <c r="F85" s="135"/>
      <c r="G85" s="54"/>
      <c r="H85" s="53"/>
      <c r="I85" s="126"/>
      <c r="J85" s="136"/>
      <c r="K85" s="63"/>
      <c r="L85" s="81"/>
    </row>
    <row r="86" spans="1:12" ht="14.5" hidden="1">
      <c r="A86" s="134"/>
      <c r="B86" s="62"/>
      <c r="C86" s="63"/>
      <c r="D86" s="51"/>
      <c r="E86" s="52"/>
      <c r="F86" s="135"/>
      <c r="G86" s="54"/>
      <c r="H86" s="53"/>
      <c r="I86" s="126"/>
      <c r="J86" s="136"/>
      <c r="K86" s="63"/>
      <c r="L86" s="81"/>
    </row>
    <row r="87" spans="1:12" ht="14.5" hidden="1">
      <c r="A87" s="134"/>
      <c r="B87" s="62"/>
      <c r="C87" s="63"/>
      <c r="D87" s="51"/>
      <c r="E87" s="52"/>
      <c r="F87" s="135"/>
      <c r="G87" s="54"/>
      <c r="H87" s="53"/>
      <c r="I87" s="126"/>
      <c r="J87" s="136"/>
      <c r="K87" s="63"/>
      <c r="L87" s="81"/>
    </row>
    <row r="88" spans="1:12" ht="14.5" hidden="1">
      <c r="A88" s="134"/>
      <c r="B88" s="62"/>
      <c r="C88" s="63"/>
      <c r="D88" s="51"/>
      <c r="E88" s="52"/>
      <c r="F88" s="135"/>
      <c r="G88" s="54"/>
      <c r="H88" s="53"/>
      <c r="I88" s="126"/>
      <c r="J88" s="136"/>
      <c r="K88" s="63"/>
      <c r="L88" s="81"/>
    </row>
    <row r="89" spans="1:12" ht="14.5" hidden="1">
      <c r="A89" s="134"/>
      <c r="B89" s="62"/>
      <c r="C89" s="63"/>
      <c r="D89" s="51"/>
      <c r="E89" s="52"/>
      <c r="F89" s="135"/>
      <c r="G89" s="54"/>
      <c r="H89" s="53"/>
      <c r="I89" s="126"/>
      <c r="J89" s="136"/>
      <c r="K89" s="63"/>
      <c r="L89" s="81"/>
    </row>
    <row r="90" spans="1:12" ht="14.5" hidden="1">
      <c r="A90" s="134"/>
      <c r="B90" s="62"/>
      <c r="C90" s="63"/>
      <c r="D90" s="51"/>
      <c r="E90" s="52"/>
      <c r="F90" s="135"/>
      <c r="G90" s="54"/>
      <c r="H90" s="53"/>
      <c r="I90" s="126"/>
      <c r="J90" s="136"/>
      <c r="K90" s="63"/>
      <c r="L90" s="81"/>
    </row>
    <row r="91" spans="1:12" ht="14.5" hidden="1">
      <c r="A91" s="134"/>
      <c r="B91" s="62"/>
      <c r="C91" s="63"/>
      <c r="D91" s="51"/>
      <c r="E91" s="52"/>
      <c r="F91" s="135"/>
      <c r="G91" s="54"/>
      <c r="H91" s="53"/>
      <c r="I91" s="126"/>
      <c r="J91" s="136"/>
      <c r="K91" s="63"/>
      <c r="L91" s="81"/>
    </row>
    <row r="92" spans="1:12" ht="14.5" hidden="1">
      <c r="A92" s="134"/>
      <c r="B92" s="62"/>
      <c r="C92" s="63"/>
      <c r="D92" s="51"/>
      <c r="E92" s="52"/>
      <c r="F92" s="135"/>
      <c r="G92" s="54"/>
      <c r="H92" s="53"/>
      <c r="I92" s="126"/>
      <c r="J92" s="136"/>
      <c r="K92" s="63"/>
      <c r="L92" s="81"/>
    </row>
    <row r="93" spans="1:12" ht="14.5" hidden="1">
      <c r="A93" s="134"/>
      <c r="B93" s="62"/>
      <c r="C93" s="63"/>
      <c r="D93" s="51"/>
      <c r="E93" s="52"/>
      <c r="F93" s="135"/>
      <c r="G93" s="54"/>
      <c r="H93" s="53"/>
      <c r="I93" s="126"/>
      <c r="J93" s="136"/>
      <c r="K93" s="63"/>
      <c r="L93" s="81"/>
    </row>
    <row r="94" spans="1:12" ht="14.5" hidden="1">
      <c r="A94" s="134"/>
      <c r="B94" s="62"/>
      <c r="C94" s="63"/>
      <c r="D94" s="51"/>
      <c r="E94" s="52"/>
      <c r="F94" s="135"/>
      <c r="G94" s="54"/>
      <c r="H94" s="53"/>
      <c r="I94" s="126"/>
      <c r="J94" s="136"/>
      <c r="K94" s="63"/>
      <c r="L94" s="81"/>
    </row>
    <row r="95" spans="1:12" ht="14.5" hidden="1">
      <c r="A95" s="134"/>
      <c r="B95" s="62"/>
      <c r="C95" s="63"/>
      <c r="D95" s="51"/>
      <c r="E95" s="52"/>
      <c r="F95" s="135"/>
      <c r="G95" s="54"/>
      <c r="H95" s="53"/>
      <c r="I95" s="126"/>
      <c r="J95" s="136"/>
      <c r="K95" s="63"/>
      <c r="L95" s="81"/>
    </row>
    <row r="96" spans="1:12" ht="14.5" hidden="1">
      <c r="A96" s="134"/>
      <c r="B96" s="62"/>
      <c r="C96" s="63"/>
      <c r="D96" s="51"/>
      <c r="E96" s="52"/>
      <c r="F96" s="135"/>
      <c r="G96" s="54"/>
      <c r="H96" s="53"/>
      <c r="I96" s="126"/>
      <c r="J96" s="136"/>
      <c r="K96" s="63"/>
      <c r="L96" s="81"/>
    </row>
    <row r="97" spans="1:12" ht="14.5" hidden="1">
      <c r="A97" s="134"/>
      <c r="B97" s="62"/>
      <c r="C97" s="63"/>
      <c r="D97" s="51"/>
      <c r="E97" s="52"/>
      <c r="F97" s="135"/>
      <c r="G97" s="54"/>
      <c r="H97" s="53"/>
      <c r="I97" s="126"/>
      <c r="J97" s="136"/>
      <c r="K97" s="63"/>
      <c r="L97" s="81"/>
    </row>
    <row r="98" spans="1:12" ht="14.5" hidden="1">
      <c r="A98" s="134"/>
      <c r="B98" s="62"/>
      <c r="C98" s="63"/>
      <c r="D98" s="51"/>
      <c r="E98" s="52"/>
      <c r="F98" s="135"/>
      <c r="G98" s="54"/>
      <c r="H98" s="53"/>
      <c r="I98" s="81"/>
      <c r="J98" s="136"/>
      <c r="K98" s="63"/>
      <c r="L98" s="81"/>
    </row>
    <row r="99" spans="1:12" ht="14.5" hidden="1">
      <c r="A99" s="137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spans="1:12" ht="14.5" hidden="1">
      <c r="A100" s="138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1"/>
    </row>
    <row r="101" spans="1:12" ht="14.5">
      <c r="A101" s="282" t="s">
        <v>123</v>
      </c>
      <c r="B101" s="259"/>
      <c r="C101" s="259"/>
      <c r="D101" s="259"/>
      <c r="E101" s="259"/>
      <c r="F101" s="259"/>
      <c r="G101" s="259"/>
      <c r="H101" s="260"/>
      <c r="I101" s="126"/>
      <c r="J101" s="126"/>
      <c r="K101" s="126"/>
      <c r="L101" s="81"/>
    </row>
    <row r="102" spans="1:12" ht="14.5">
      <c r="A102" s="261"/>
      <c r="B102" s="262"/>
      <c r="C102" s="262"/>
      <c r="D102" s="262"/>
      <c r="E102" s="262"/>
      <c r="F102" s="262"/>
      <c r="G102" s="262"/>
      <c r="H102" s="263"/>
      <c r="I102" s="126"/>
      <c r="J102" s="126"/>
      <c r="K102" s="126"/>
      <c r="L102" s="81"/>
    </row>
    <row r="103" spans="1:12" ht="14.5">
      <c r="A103" s="283" t="s">
        <v>124</v>
      </c>
      <c r="B103" s="265"/>
      <c r="C103" s="284" t="s">
        <v>125</v>
      </c>
      <c r="D103" s="267"/>
      <c r="E103" s="267"/>
      <c r="F103" s="267"/>
      <c r="G103" s="267"/>
      <c r="H103" s="265"/>
      <c r="I103" s="126"/>
      <c r="J103" s="127" t="s">
        <v>184</v>
      </c>
      <c r="K103" s="29" t="s">
        <v>185</v>
      </c>
      <c r="L103" s="81"/>
    </row>
    <row r="104" spans="1:12" ht="14.5">
      <c r="A104" s="128"/>
      <c r="B104" s="128"/>
      <c r="C104" s="128"/>
      <c r="D104" s="29"/>
      <c r="E104" s="29"/>
      <c r="F104" s="29"/>
      <c r="G104" s="29"/>
      <c r="H104" s="29"/>
      <c r="I104" s="126"/>
      <c r="J104" s="29"/>
      <c r="K104" s="29"/>
      <c r="L104" s="81"/>
    </row>
    <row r="105" spans="1:12" ht="14.5">
      <c r="A105" s="303" t="s">
        <v>268</v>
      </c>
      <c r="B105" s="269"/>
      <c r="C105" s="269"/>
      <c r="D105" s="269"/>
      <c r="E105" s="269"/>
      <c r="F105" s="269"/>
      <c r="G105" s="269"/>
      <c r="H105" s="270"/>
      <c r="I105" s="126"/>
      <c r="J105" s="286" t="str">
        <f>UPPER(A101)</f>
        <v>«SUZDAL CUP»</v>
      </c>
      <c r="K105" s="287"/>
      <c r="L105" s="81"/>
    </row>
    <row r="106" spans="1:12" ht="14.5">
      <c r="A106" s="129"/>
      <c r="B106" s="130" t="s">
        <v>1</v>
      </c>
      <c r="C106" s="131" t="s">
        <v>128</v>
      </c>
      <c r="D106" s="35" t="s">
        <v>129</v>
      </c>
      <c r="E106" s="290" t="s">
        <v>187</v>
      </c>
      <c r="F106" s="269"/>
      <c r="G106" s="269"/>
      <c r="H106" s="270"/>
      <c r="I106" s="126"/>
      <c r="J106" s="288"/>
      <c r="K106" s="289"/>
      <c r="L106" s="81"/>
    </row>
    <row r="107" spans="1:12" ht="14.5">
      <c r="A107" s="132" t="s">
        <v>130</v>
      </c>
      <c r="B107" s="133"/>
      <c r="C107" s="131" t="s">
        <v>131</v>
      </c>
      <c r="D107" s="133"/>
      <c r="E107" s="35" t="s">
        <v>132</v>
      </c>
      <c r="F107" s="35" t="s">
        <v>133</v>
      </c>
      <c r="G107" s="35" t="s">
        <v>134</v>
      </c>
      <c r="H107" s="35" t="s">
        <v>135</v>
      </c>
      <c r="I107" s="126"/>
      <c r="J107" s="291" t="str">
        <f>CONCATENATE("ИТОГОВОЕ МЕСТО ",UPPER(A105))</f>
        <v>ИТОГОВОЕ МЕСТО ДЕВОЧКИ – 10-12 ЛЕТ (2014-2012 Г.Р.) – ТРЕК 500 М (КРУГ 70-100 М)</v>
      </c>
      <c r="K107" s="270"/>
      <c r="L107" s="81"/>
    </row>
    <row r="108" spans="1:12" ht="14.5">
      <c r="A108" s="134">
        <f t="shared" ref="A108:A121" si="0">H108</f>
        <v>3</v>
      </c>
      <c r="B108" s="62">
        <f>VLOOKUP(C108,'Список общий'!$B$2:$F$115,2,0)</f>
        <v>15</v>
      </c>
      <c r="C108" s="63" t="str">
        <f>VLOOKUP(1,'500 м 12'!$A$33:$H$37,3,)</f>
        <v>Винник Варвара Александровна</v>
      </c>
      <c r="D108" s="51" t="str">
        <f>VLOOKUP(C108,'Список общий'!$B$2:$F$115,3,0)</f>
        <v>Ярославская область</v>
      </c>
      <c r="E108" s="52" t="s">
        <v>269</v>
      </c>
      <c r="F108" s="135">
        <v>0</v>
      </c>
      <c r="G108" s="54">
        <f t="shared" ref="G108:G121" si="1">IF((F108&gt;1), 9999,MID(E108,1,1)*60+MID(E108,3,2)+MID(E108,6,3)/1000)</f>
        <v>76.349999999999994</v>
      </c>
      <c r="H108" s="53">
        <f t="shared" ref="H108:H113" si="2">RANK(G108,$G$108:$G$113,1)</f>
        <v>3</v>
      </c>
      <c r="I108" s="126"/>
      <c r="J108" s="136">
        <v>1</v>
      </c>
      <c r="K108" s="63" t="str">
        <f t="shared" ref="K108:K120" si="3">VLOOKUP(J108,$A$108:$H$122,3,)</f>
        <v>Баранова Анна Дмитриевна</v>
      </c>
      <c r="L108" s="81"/>
    </row>
    <row r="109" spans="1:12" ht="14.5">
      <c r="A109" s="134">
        <f t="shared" si="0"/>
        <v>2</v>
      </c>
      <c r="B109" s="62">
        <f>VLOOKUP(C109,'Список общий'!$B$2:$F$115,2,0)</f>
        <v>4</v>
      </c>
      <c r="C109" s="63" t="str">
        <f>VLOOKUP(1,'500 м 12'!$A$38:$H$42,3,)</f>
        <v>Андреева Александра Сергеевна</v>
      </c>
      <c r="D109" s="51" t="str">
        <f>VLOOKUP(C109,'Список общий'!$B$2:$F$115,3,0)</f>
        <v>Москва</v>
      </c>
      <c r="E109" s="52" t="s">
        <v>270</v>
      </c>
      <c r="F109" s="135">
        <v>0</v>
      </c>
      <c r="G109" s="54">
        <f t="shared" si="1"/>
        <v>76.040000000000006</v>
      </c>
      <c r="H109" s="53">
        <f t="shared" si="2"/>
        <v>2</v>
      </c>
      <c r="I109" s="126"/>
      <c r="J109" s="136">
        <v>2</v>
      </c>
      <c r="K109" s="63" t="str">
        <f t="shared" si="3"/>
        <v>Андреева Александра Сергеевна</v>
      </c>
      <c r="L109" s="81"/>
    </row>
    <row r="110" spans="1:12" ht="14.5">
      <c r="A110" s="134">
        <f t="shared" si="0"/>
        <v>1</v>
      </c>
      <c r="B110" s="62">
        <f>VLOOKUP(C110,'Список общий'!$B$2:$F$115,2,0)</f>
        <v>8</v>
      </c>
      <c r="C110" s="63" t="str">
        <f>VLOOKUP(1,'500 м 12'!$A$43:$H$47,3,)</f>
        <v>Баранова Анна Дмитриевна</v>
      </c>
      <c r="D110" s="51" t="str">
        <f>VLOOKUP(C110,'Список общий'!$B$2:$F$115,3,0)</f>
        <v>Санкт-Петербург</v>
      </c>
      <c r="E110" s="52" t="s">
        <v>257</v>
      </c>
      <c r="F110" s="135">
        <v>0</v>
      </c>
      <c r="G110" s="54">
        <f t="shared" si="1"/>
        <v>75.790000000000006</v>
      </c>
      <c r="H110" s="53">
        <f t="shared" si="2"/>
        <v>1</v>
      </c>
      <c r="I110" s="126"/>
      <c r="J110" s="136">
        <v>3</v>
      </c>
      <c r="K110" s="63" t="str">
        <f t="shared" si="3"/>
        <v>Винник Варвара Александровна</v>
      </c>
      <c r="L110" s="81"/>
    </row>
    <row r="111" spans="1:12" ht="14.5">
      <c r="A111" s="134">
        <f t="shared" si="0"/>
        <v>5</v>
      </c>
      <c r="B111" s="62">
        <f>VLOOKUP(C111,'Список общий'!$B$2:$F$115,2,0)</f>
        <v>33</v>
      </c>
      <c r="C111" s="63" t="str">
        <f>VLOOKUP(2,'500 м 12'!$A$33:$H$37,3,)</f>
        <v xml:space="preserve">Клопова Валерия Васильевна </v>
      </c>
      <c r="D111" s="51" t="str">
        <f>VLOOKUP(C111,'Список общий'!$B$2:$F$115,3,0)</f>
        <v>Ярославская область</v>
      </c>
      <c r="E111" s="52" t="s">
        <v>271</v>
      </c>
      <c r="F111" s="135">
        <v>0</v>
      </c>
      <c r="G111" s="54">
        <f t="shared" si="1"/>
        <v>76.790000000000006</v>
      </c>
      <c r="H111" s="53">
        <f t="shared" si="2"/>
        <v>5</v>
      </c>
      <c r="I111" s="126"/>
      <c r="J111" s="136">
        <v>4</v>
      </c>
      <c r="K111" s="63" t="str">
        <f t="shared" si="3"/>
        <v>Кочетова Алиса Максимовна</v>
      </c>
      <c r="L111" s="81"/>
    </row>
    <row r="112" spans="1:12" ht="14.5">
      <c r="A112" s="134">
        <f t="shared" si="0"/>
        <v>4</v>
      </c>
      <c r="B112" s="62">
        <f>VLOOKUP(C112,'Список общий'!$B$2:$F$115,2,0)</f>
        <v>38</v>
      </c>
      <c r="C112" s="63" t="str">
        <f>VLOOKUP(2,'500 м 12'!$A$38:$H$42,3,)</f>
        <v>Кочетова Алиса Максимовна</v>
      </c>
      <c r="D112" s="51" t="str">
        <f>VLOOKUP(C112,'Список общий'!$B$2:$F$115,3,0)</f>
        <v>Владимирская область</v>
      </c>
      <c r="E112" s="52" t="s">
        <v>272</v>
      </c>
      <c r="F112" s="135">
        <v>0</v>
      </c>
      <c r="G112" s="54">
        <f t="shared" si="1"/>
        <v>76.540000000000006</v>
      </c>
      <c r="H112" s="53">
        <f t="shared" si="2"/>
        <v>4</v>
      </c>
      <c r="I112" s="126"/>
      <c r="J112" s="136">
        <v>5</v>
      </c>
      <c r="K112" s="63" t="str">
        <f t="shared" si="3"/>
        <v xml:space="preserve">Клопова Валерия Васильевна </v>
      </c>
      <c r="L112" s="81"/>
    </row>
    <row r="113" spans="1:12" ht="14.5">
      <c r="A113" s="134">
        <f t="shared" si="0"/>
        <v>6</v>
      </c>
      <c r="B113" s="62">
        <f>VLOOKUP(C113,'Список общий'!$B$2:$F$115,2,0)</f>
        <v>3</v>
      </c>
      <c r="C113" s="63" t="str">
        <f>VLOOKUP(2,'500 м 12'!$A$43:$H$47,3,)</f>
        <v>Александрова Анна Дмитревна</v>
      </c>
      <c r="D113" s="51" t="str">
        <f>VLOOKUP(C113,'Список общий'!$B$2:$F$115,3,0)</f>
        <v xml:space="preserve">Владимирская область </v>
      </c>
      <c r="E113" s="52" t="s">
        <v>273</v>
      </c>
      <c r="F113" s="135">
        <v>0</v>
      </c>
      <c r="G113" s="54">
        <f t="shared" si="1"/>
        <v>79.290000000000006</v>
      </c>
      <c r="H113" s="53">
        <f t="shared" si="2"/>
        <v>6</v>
      </c>
      <c r="I113" s="126"/>
      <c r="J113" s="136">
        <v>6</v>
      </c>
      <c r="K113" s="63" t="str">
        <f t="shared" si="3"/>
        <v>Александрова Анна Дмитревна</v>
      </c>
      <c r="L113" s="81"/>
    </row>
    <row r="114" spans="1:12" ht="14.5">
      <c r="A114" s="140">
        <f t="shared" si="0"/>
        <v>8</v>
      </c>
      <c r="B114" s="141">
        <f>VLOOKUP(C114,'Список общий'!$B$2:$F$115,2,0)</f>
        <v>66</v>
      </c>
      <c r="C114" s="142" t="str">
        <f>VLOOKUP(3,'500 м 12'!$A$33:$H$37,3,)</f>
        <v>Сидоренко Ульяна Алексеевна</v>
      </c>
      <c r="D114" s="143" t="str">
        <f>VLOOKUP(C114,'Список общий'!$B$2:$F$115,3,0)</f>
        <v>Краснодарский край</v>
      </c>
      <c r="E114" s="144" t="str">
        <f>VLOOKUP(3,'500 м 12'!$A$33:$H$37,5,)</f>
        <v>1.19.920</v>
      </c>
      <c r="F114" s="145">
        <v>0</v>
      </c>
      <c r="G114" s="146">
        <f t="shared" si="1"/>
        <v>79.92</v>
      </c>
      <c r="H114" s="147">
        <f t="shared" ref="H114:H121" si="4">RANK(G114,$G$114:$G$122,1)+6</f>
        <v>8</v>
      </c>
      <c r="I114" s="126"/>
      <c r="J114" s="136">
        <v>7</v>
      </c>
      <c r="K114" s="63" t="str">
        <f t="shared" si="3"/>
        <v>Капитонова Виктория Сергеевна</v>
      </c>
      <c r="L114" s="81"/>
    </row>
    <row r="115" spans="1:12" ht="14.5">
      <c r="A115" s="140">
        <f t="shared" si="0"/>
        <v>7</v>
      </c>
      <c r="B115" s="141">
        <f>VLOOKUP(C115,'Список общий'!$B$2:$F$115,2,0)</f>
        <v>30</v>
      </c>
      <c r="C115" s="142" t="str">
        <f>VLOOKUP(3,'500 м 12'!$A$38:$H$42,3,)</f>
        <v>Капитонова Виктория Сергеевна</v>
      </c>
      <c r="D115" s="143" t="str">
        <f>VLOOKUP(C115,'Список общий'!$B$2:$F$115,3,0)</f>
        <v>Ярославская область</v>
      </c>
      <c r="E115" s="144" t="str">
        <f>VLOOKUP(3,'500 м 12'!$A$38:$H$42,5,)</f>
        <v>1.18.040</v>
      </c>
      <c r="F115" s="145">
        <v>0</v>
      </c>
      <c r="G115" s="146">
        <f t="shared" si="1"/>
        <v>78.040000000000006</v>
      </c>
      <c r="H115" s="147">
        <f t="shared" si="4"/>
        <v>7</v>
      </c>
      <c r="I115" s="126"/>
      <c r="J115" s="136">
        <v>8</v>
      </c>
      <c r="K115" s="63" t="str">
        <f t="shared" si="3"/>
        <v>Сидоренко Ульяна Алексеевна</v>
      </c>
      <c r="L115" s="81"/>
    </row>
    <row r="116" spans="1:12" ht="14.5">
      <c r="A116" s="140">
        <f t="shared" si="0"/>
        <v>11</v>
      </c>
      <c r="B116" s="141">
        <f>VLOOKUP(C116,'Список общий'!$B$2:$F$115,2,0)</f>
        <v>27</v>
      </c>
      <c r="C116" s="142" t="str">
        <f>VLOOKUP(3,'500 м 12'!$A$43:$H$47,3,)</f>
        <v>Зяблова Ксения Ильинична</v>
      </c>
      <c r="D116" s="143" t="str">
        <f>VLOOKUP(C116,'Список общий'!$B$2:$F$115,3,0)</f>
        <v xml:space="preserve">Владимирская область </v>
      </c>
      <c r="E116" s="144" t="str">
        <f>VLOOKUP(3,'500 м 12'!$A$43:$H$47,5,)</f>
        <v>1.25.480</v>
      </c>
      <c r="F116" s="145">
        <v>0</v>
      </c>
      <c r="G116" s="146">
        <f t="shared" si="1"/>
        <v>85.48</v>
      </c>
      <c r="H116" s="147">
        <f t="shared" si="4"/>
        <v>11</v>
      </c>
      <c r="I116" s="126"/>
      <c r="J116" s="136">
        <v>9</v>
      </c>
      <c r="K116" s="63" t="str">
        <f t="shared" si="3"/>
        <v>Ях Кира Дмитриевная</v>
      </c>
      <c r="L116" s="81"/>
    </row>
    <row r="117" spans="1:12" ht="14.5">
      <c r="A117" s="140">
        <f t="shared" si="0"/>
        <v>9</v>
      </c>
      <c r="B117" s="141">
        <f>VLOOKUP(C117,'Список общий'!$B$2:$F$115,2,0)</f>
        <v>93</v>
      </c>
      <c r="C117" s="142" t="str">
        <f>VLOOKUP(4,'500 м 12'!$A$33:$H$37,3,)</f>
        <v>Ях Кира Дмитриевная</v>
      </c>
      <c r="D117" s="143" t="str">
        <f>VLOOKUP(C117,'Список общий'!$B$2:$F$115,3,0)</f>
        <v xml:space="preserve">Владимирская область </v>
      </c>
      <c r="E117" s="144" t="str">
        <f>VLOOKUP(4,'500 м 12'!$A$33:$H$37,5,)</f>
        <v>1.23.120</v>
      </c>
      <c r="F117" s="145">
        <v>0</v>
      </c>
      <c r="G117" s="146">
        <f t="shared" si="1"/>
        <v>83.12</v>
      </c>
      <c r="H117" s="147">
        <f t="shared" si="4"/>
        <v>9</v>
      </c>
      <c r="I117" s="126"/>
      <c r="J117" s="136">
        <v>10</v>
      </c>
      <c r="K117" s="63" t="str">
        <f t="shared" si="3"/>
        <v xml:space="preserve">Нагорная Валентина Максимовна </v>
      </c>
      <c r="L117" s="81"/>
    </row>
    <row r="118" spans="1:12" ht="14.5">
      <c r="A118" s="140">
        <f t="shared" si="0"/>
        <v>10</v>
      </c>
      <c r="B118" s="141">
        <f>VLOOKUP(C118,'Список общий'!$B$2:$F$115,2,0)</f>
        <v>53</v>
      </c>
      <c r="C118" s="142" t="str">
        <f>VLOOKUP(4,'500 м 12'!$A$38:$H$42,3,)</f>
        <v xml:space="preserve">Нагорная Валентина Максимовна </v>
      </c>
      <c r="D118" s="143" t="str">
        <f>VLOOKUP(C118,'Список общий'!$B$2:$F$115,3,0)</f>
        <v>Краснодарский Край</v>
      </c>
      <c r="E118" s="144" t="str">
        <f>VLOOKUP(4,'500 м 12'!$A$38:$H$42,5,)</f>
        <v>1.25.420</v>
      </c>
      <c r="F118" s="145">
        <v>0</v>
      </c>
      <c r="G118" s="146">
        <f t="shared" si="1"/>
        <v>85.42</v>
      </c>
      <c r="H118" s="147">
        <f t="shared" si="4"/>
        <v>10</v>
      </c>
      <c r="I118" s="126"/>
      <c r="J118" s="136">
        <v>11</v>
      </c>
      <c r="K118" s="63" t="str">
        <f t="shared" si="3"/>
        <v>Зяблова Ксения Ильинична</v>
      </c>
      <c r="L118" s="81"/>
    </row>
    <row r="119" spans="1:12" ht="14.5">
      <c r="A119" s="166">
        <f t="shared" si="0"/>
        <v>14</v>
      </c>
      <c r="B119" s="167">
        <f>VLOOKUP(C119,'Список общий'!$B$2:$F$115,2,0)</f>
        <v>26</v>
      </c>
      <c r="C119" s="168" t="str">
        <f>VLOOKUP(4,'500 м 12'!$A$43:$H$47,3,)</f>
        <v>Загитова Анастасия Артуровна</v>
      </c>
      <c r="D119" s="161" t="str">
        <f>VLOOKUP(C119,'Список общий'!$B$2:$F$115,3,0)</f>
        <v>Республика Башкортостан</v>
      </c>
      <c r="E119" s="169" t="str">
        <f>VLOOKUP(4,'500 м 12'!$A$43:$H$47,5,)</f>
        <v>9.99.999</v>
      </c>
      <c r="F119" s="170">
        <v>0</v>
      </c>
      <c r="G119" s="171">
        <f t="shared" si="1"/>
        <v>639.99900000000002</v>
      </c>
      <c r="H119" s="172">
        <f t="shared" si="4"/>
        <v>14</v>
      </c>
      <c r="I119" s="126"/>
      <c r="J119" s="136">
        <v>12</v>
      </c>
      <c r="K119" s="63" t="str">
        <f t="shared" si="3"/>
        <v>Полякова Ксения Сергеевна</v>
      </c>
      <c r="L119" s="81"/>
    </row>
    <row r="120" spans="1:12" ht="14.5">
      <c r="A120" s="140">
        <f t="shared" si="0"/>
        <v>12</v>
      </c>
      <c r="B120" s="141">
        <f>VLOOKUP(C120,'Список общий'!$B$2:$F$115,2,0)</f>
        <v>58</v>
      </c>
      <c r="C120" s="142" t="str">
        <f>VLOOKUP(5,'500 м 12'!$A$33:$H$37,3,)</f>
        <v>Полякова Ксения Сергеевна</v>
      </c>
      <c r="D120" s="143" t="str">
        <f>VLOOKUP(C120,'Список общий'!$B$2:$F$115,3,0)</f>
        <v>Владимирская область</v>
      </c>
      <c r="E120" s="144" t="str">
        <f>VLOOKUP(5,'500 м 12'!$A$33:$H$37,5,)</f>
        <v>1.25.540</v>
      </c>
      <c r="F120" s="145">
        <v>0</v>
      </c>
      <c r="G120" s="146">
        <f t="shared" si="1"/>
        <v>85.54</v>
      </c>
      <c r="H120" s="147">
        <f t="shared" si="4"/>
        <v>12</v>
      </c>
      <c r="I120" s="126"/>
      <c r="J120" s="136">
        <v>13</v>
      </c>
      <c r="K120" s="63" t="str">
        <f t="shared" si="3"/>
        <v>Апрохина Софья Михайловна</v>
      </c>
      <c r="L120" s="81"/>
    </row>
    <row r="121" spans="1:12" ht="14.5">
      <c r="A121" s="140">
        <f t="shared" si="0"/>
        <v>13</v>
      </c>
      <c r="B121" s="141">
        <f>VLOOKUP(C121,'Список общий'!$B$2:$F$115,2,0)</f>
        <v>5</v>
      </c>
      <c r="C121" s="142" t="str">
        <f>VLOOKUP(5,'500 м 12'!$A$38:$H$42,3,)</f>
        <v>Апрохина Софья Михайловна</v>
      </c>
      <c r="D121" s="143" t="str">
        <f>VLOOKUP(C121,'Список общий'!$B$2:$F$115,3,0)</f>
        <v>Ярославская область</v>
      </c>
      <c r="E121" s="144" t="str">
        <f>VLOOKUP(5,'500 м 12'!$A$38:$H$42,5,)</f>
        <v>1.27.790</v>
      </c>
      <c r="F121" s="145">
        <v>0</v>
      </c>
      <c r="G121" s="146">
        <f t="shared" si="1"/>
        <v>87.79</v>
      </c>
      <c r="H121" s="147">
        <f t="shared" si="4"/>
        <v>13</v>
      </c>
      <c r="I121" s="126"/>
      <c r="J121" s="136">
        <v>14</v>
      </c>
      <c r="K121" s="63"/>
      <c r="L121" s="81"/>
    </row>
    <row r="122" spans="1:12" ht="14.5" hidden="1">
      <c r="A122" s="140"/>
      <c r="B122" s="141"/>
      <c r="C122" s="142"/>
      <c r="D122" s="143"/>
      <c r="E122" s="144"/>
      <c r="F122" s="145"/>
      <c r="G122" s="146"/>
      <c r="H122" s="147"/>
      <c r="I122" s="126"/>
      <c r="J122" s="136"/>
      <c r="K122" s="63"/>
      <c r="L122" s="81"/>
    </row>
    <row r="123" spans="1:12" ht="14.5" hidden="1">
      <c r="A123" s="140"/>
      <c r="B123" s="141"/>
      <c r="C123" s="142"/>
      <c r="D123" s="143"/>
      <c r="E123" s="144"/>
      <c r="F123" s="145"/>
      <c r="G123" s="146"/>
      <c r="H123" s="147"/>
      <c r="I123" s="126"/>
      <c r="J123" s="136"/>
      <c r="K123" s="63"/>
      <c r="L123" s="81"/>
    </row>
    <row r="124" spans="1:12" ht="14.5">
      <c r="A124" s="137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</row>
    <row r="125" spans="1:12" ht="14.5">
      <c r="A125" s="138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1"/>
    </row>
    <row r="126" spans="1:12" ht="14.5">
      <c r="A126" s="282" t="s">
        <v>123</v>
      </c>
      <c r="B126" s="259"/>
      <c r="C126" s="259"/>
      <c r="D126" s="259"/>
      <c r="E126" s="259"/>
      <c r="F126" s="259"/>
      <c r="G126" s="259"/>
      <c r="H126" s="260"/>
      <c r="I126" s="126"/>
      <c r="J126" s="126"/>
      <c r="K126" s="126"/>
      <c r="L126" s="81"/>
    </row>
    <row r="127" spans="1:12" ht="14.5">
      <c r="A127" s="261"/>
      <c r="B127" s="262"/>
      <c r="C127" s="262"/>
      <c r="D127" s="262"/>
      <c r="E127" s="262"/>
      <c r="F127" s="262"/>
      <c r="G127" s="262"/>
      <c r="H127" s="263"/>
      <c r="I127" s="126"/>
      <c r="J127" s="126"/>
      <c r="K127" s="126"/>
      <c r="L127" s="81"/>
    </row>
    <row r="128" spans="1:12" ht="14.5">
      <c r="A128" s="283" t="s">
        <v>124</v>
      </c>
      <c r="B128" s="265"/>
      <c r="C128" s="284" t="s">
        <v>125</v>
      </c>
      <c r="D128" s="267"/>
      <c r="E128" s="267"/>
      <c r="F128" s="267"/>
      <c r="G128" s="267"/>
      <c r="H128" s="265"/>
      <c r="I128" s="126"/>
      <c r="J128" s="127" t="s">
        <v>184</v>
      </c>
      <c r="K128" s="29" t="s">
        <v>185</v>
      </c>
      <c r="L128" s="81"/>
    </row>
    <row r="129" spans="1:12" ht="14.5">
      <c r="A129" s="128"/>
      <c r="B129" s="128"/>
      <c r="C129" s="128"/>
      <c r="D129" s="29"/>
      <c r="E129" s="29"/>
      <c r="F129" s="29"/>
      <c r="G129" s="29"/>
      <c r="H129" s="29"/>
      <c r="I129" s="126"/>
      <c r="J129" s="29"/>
      <c r="K129" s="29"/>
      <c r="L129" s="81"/>
    </row>
    <row r="130" spans="1:12" ht="14.5">
      <c r="A130" s="303" t="s">
        <v>274</v>
      </c>
      <c r="B130" s="269"/>
      <c r="C130" s="269"/>
      <c r="D130" s="269"/>
      <c r="E130" s="269"/>
      <c r="F130" s="269"/>
      <c r="G130" s="269"/>
      <c r="H130" s="270"/>
      <c r="I130" s="126"/>
      <c r="J130" s="286" t="str">
        <f>UPPER(A126)</f>
        <v>«SUZDAL CUP»</v>
      </c>
      <c r="K130" s="287"/>
      <c r="L130" s="81"/>
    </row>
    <row r="131" spans="1:12" ht="14.5">
      <c r="A131" s="129"/>
      <c r="B131" s="130" t="s">
        <v>1</v>
      </c>
      <c r="C131" s="131" t="s">
        <v>128</v>
      </c>
      <c r="D131" s="35" t="s">
        <v>129</v>
      </c>
      <c r="E131" s="290" t="s">
        <v>187</v>
      </c>
      <c r="F131" s="269"/>
      <c r="G131" s="269"/>
      <c r="H131" s="270"/>
      <c r="I131" s="126"/>
      <c r="J131" s="288"/>
      <c r="K131" s="289"/>
      <c r="L131" s="81"/>
    </row>
    <row r="132" spans="1:12" ht="14.5">
      <c r="A132" s="132" t="s">
        <v>130</v>
      </c>
      <c r="B132" s="133"/>
      <c r="C132" s="131" t="s">
        <v>131</v>
      </c>
      <c r="D132" s="133"/>
      <c r="E132" s="35" t="s">
        <v>132</v>
      </c>
      <c r="F132" s="35" t="s">
        <v>133</v>
      </c>
      <c r="G132" s="35" t="s">
        <v>134</v>
      </c>
      <c r="H132" s="35" t="s">
        <v>135</v>
      </c>
      <c r="I132" s="126"/>
      <c r="J132" s="291" t="str">
        <f>CONCATENATE("ИТОГОВОЕ МЕСТО ",UPPER(A130))</f>
        <v>ИТОГОВОЕ МЕСТО МАЛЬЧИКИ – 10-12 ЛЕТ (2014-2012 Г.Р.) – ТРЕК 500 М (КРУГ 70-100 М)</v>
      </c>
      <c r="K132" s="270"/>
      <c r="L132" s="81"/>
    </row>
    <row r="133" spans="1:12" ht="14.5">
      <c r="A133" s="134">
        <f t="shared" ref="A133:A139" si="5">H133</f>
        <v>1</v>
      </c>
      <c r="B133" s="173">
        <v>23</v>
      </c>
      <c r="C133" s="63" t="s">
        <v>46</v>
      </c>
      <c r="D133" s="51" t="str">
        <f>VLOOKUP(C133,'Список общий'!$B$2:$F$115,3,0)</f>
        <v>Ярославская область</v>
      </c>
      <c r="E133" s="52" t="s">
        <v>275</v>
      </c>
      <c r="F133" s="135">
        <v>0</v>
      </c>
      <c r="G133" s="54">
        <f t="shared" ref="G133:G139" si="6">IF((F133&gt;1), 9999,MID(E133,1,1)*60+MID(E133,3,2)+MID(E133,6,3)/1000)</f>
        <v>73.790000000000006</v>
      </c>
      <c r="H133" s="53">
        <v>1</v>
      </c>
      <c r="I133" s="126"/>
      <c r="J133" s="136">
        <v>1</v>
      </c>
      <c r="K133" s="63" t="str">
        <f t="shared" ref="K133:K138" si="7">VLOOKUP(J133,$A$133:$H$142,3,)</f>
        <v>Епифанов Ярослав Михайлович</v>
      </c>
      <c r="L133" s="81"/>
    </row>
    <row r="134" spans="1:12" ht="14.5">
      <c r="A134" s="134">
        <f t="shared" si="5"/>
        <v>3</v>
      </c>
      <c r="B134" s="173">
        <v>42</v>
      </c>
      <c r="C134" s="63" t="s">
        <v>67</v>
      </c>
      <c r="D134" s="51" t="str">
        <f>VLOOKUP(C134,'Список общий'!$B$2:$F$115,3,0)</f>
        <v>Ярославская область</v>
      </c>
      <c r="E134" s="52" t="s">
        <v>276</v>
      </c>
      <c r="F134" s="135">
        <v>0</v>
      </c>
      <c r="G134" s="54">
        <f t="shared" si="6"/>
        <v>80.98</v>
      </c>
      <c r="H134" s="53">
        <v>3</v>
      </c>
      <c r="I134" s="126"/>
      <c r="J134" s="136">
        <v>2</v>
      </c>
      <c r="K134" s="63" t="str">
        <f t="shared" si="7"/>
        <v>Раптев Егор Евгеньевич</v>
      </c>
      <c r="L134" s="81"/>
    </row>
    <row r="135" spans="1:12" ht="14.5">
      <c r="A135" s="134">
        <f t="shared" si="5"/>
        <v>2</v>
      </c>
      <c r="B135" s="173">
        <v>61</v>
      </c>
      <c r="C135" s="63" t="s">
        <v>88</v>
      </c>
      <c r="D135" s="51" t="str">
        <f>VLOOKUP(C135,'Список общий'!$B$2:$F$115,3,0)</f>
        <v>Владимирская область</v>
      </c>
      <c r="E135" s="52" t="s">
        <v>277</v>
      </c>
      <c r="F135" s="135">
        <v>0</v>
      </c>
      <c r="G135" s="54">
        <f t="shared" si="6"/>
        <v>76.42</v>
      </c>
      <c r="H135" s="53">
        <v>2</v>
      </c>
      <c r="I135" s="126"/>
      <c r="J135" s="136">
        <v>3</v>
      </c>
      <c r="K135" s="63" t="str">
        <f t="shared" si="7"/>
        <v xml:space="preserve">Лаврищев Степан Александрович </v>
      </c>
      <c r="L135" s="81"/>
    </row>
    <row r="136" spans="1:12" ht="14.5">
      <c r="A136" s="134">
        <f t="shared" si="5"/>
        <v>5</v>
      </c>
      <c r="B136" s="173">
        <v>65</v>
      </c>
      <c r="C136" s="63" t="s">
        <v>92</v>
      </c>
      <c r="D136" s="51" t="str">
        <f>VLOOKUP(C136,'Список общий'!$B$2:$F$115,3,0)</f>
        <v>Ивановская область</v>
      </c>
      <c r="E136" s="52" t="s">
        <v>278</v>
      </c>
      <c r="F136" s="135">
        <v>0</v>
      </c>
      <c r="G136" s="54">
        <f t="shared" si="6"/>
        <v>88.79</v>
      </c>
      <c r="H136" s="53">
        <v>5</v>
      </c>
      <c r="I136" s="126"/>
      <c r="J136" s="136">
        <v>4</v>
      </c>
      <c r="K136" s="63" t="str">
        <f t="shared" si="7"/>
        <v>Смирнов Давид Владимирович</v>
      </c>
      <c r="L136" s="81"/>
    </row>
    <row r="137" spans="1:12" ht="14.5">
      <c r="A137" s="134">
        <f t="shared" si="5"/>
        <v>4</v>
      </c>
      <c r="B137" s="173">
        <v>69</v>
      </c>
      <c r="C137" s="63" t="s">
        <v>96</v>
      </c>
      <c r="D137" s="51" t="str">
        <f>VLOOKUP(C137,'Список общий'!$B$2:$F$115,3,0)</f>
        <v>Ярославская область</v>
      </c>
      <c r="E137" s="52" t="s">
        <v>279</v>
      </c>
      <c r="F137" s="135">
        <v>0</v>
      </c>
      <c r="G137" s="54">
        <f t="shared" si="6"/>
        <v>84.8</v>
      </c>
      <c r="H137" s="53">
        <v>4</v>
      </c>
      <c r="I137" s="126"/>
      <c r="J137" s="136">
        <v>5</v>
      </c>
      <c r="K137" s="63" t="str">
        <f t="shared" si="7"/>
        <v>Сахаров Никита Сергеевич</v>
      </c>
      <c r="L137" s="81"/>
    </row>
    <row r="138" spans="1:12" ht="14.5">
      <c r="A138" s="174">
        <f t="shared" si="5"/>
        <v>7</v>
      </c>
      <c r="B138" s="175">
        <v>76</v>
      </c>
      <c r="C138" s="176" t="s">
        <v>102</v>
      </c>
      <c r="D138" s="177" t="str">
        <f>VLOOKUP(C138,'Список общий'!$B$2:$F$115,3,0)</f>
        <v xml:space="preserve">Владимирская область </v>
      </c>
      <c r="E138" s="178" t="s">
        <v>164</v>
      </c>
      <c r="F138" s="179">
        <v>0</v>
      </c>
      <c r="G138" s="180">
        <f t="shared" si="6"/>
        <v>639.99900000000002</v>
      </c>
      <c r="H138" s="181">
        <v>7</v>
      </c>
      <c r="I138" s="126"/>
      <c r="J138" s="136">
        <v>6</v>
      </c>
      <c r="K138" s="63" t="str">
        <f t="shared" si="7"/>
        <v>Хромов Богдан Егорович</v>
      </c>
      <c r="L138" s="81"/>
    </row>
    <row r="139" spans="1:12" ht="14.5">
      <c r="A139" s="134">
        <f t="shared" si="5"/>
        <v>6</v>
      </c>
      <c r="B139" s="173">
        <v>80</v>
      </c>
      <c r="C139" s="63" t="s">
        <v>106</v>
      </c>
      <c r="D139" s="51" t="str">
        <f>VLOOKUP(C139,'Список общий'!$B$2:$F$115,3,0)</f>
        <v>Пензенская облась</v>
      </c>
      <c r="E139" s="52" t="s">
        <v>280</v>
      </c>
      <c r="F139" s="135">
        <v>0</v>
      </c>
      <c r="G139" s="54">
        <f t="shared" si="6"/>
        <v>91.04</v>
      </c>
      <c r="H139" s="53">
        <v>6</v>
      </c>
      <c r="I139" s="126"/>
      <c r="J139" s="136">
        <v>7</v>
      </c>
      <c r="K139" s="63"/>
      <c r="L139" s="81"/>
    </row>
    <row r="140" spans="1:12" ht="14.5" hidden="1">
      <c r="A140" s="134"/>
      <c r="B140" s="62"/>
      <c r="C140" s="63"/>
      <c r="D140" s="51"/>
      <c r="E140" s="52"/>
      <c r="F140" s="135"/>
      <c r="G140" s="54"/>
      <c r="H140" s="53"/>
      <c r="I140" s="126"/>
      <c r="J140" s="136">
        <v>7</v>
      </c>
      <c r="K140" s="63"/>
      <c r="L140" s="81"/>
    </row>
    <row r="141" spans="1:12" ht="14.5" hidden="1">
      <c r="A141" s="148"/>
      <c r="B141" s="149"/>
      <c r="C141" s="150"/>
      <c r="D141" s="151"/>
      <c r="E141" s="152"/>
      <c r="F141" s="153"/>
      <c r="G141" s="154"/>
      <c r="H141" s="155"/>
      <c r="I141" s="126"/>
      <c r="J141" s="136">
        <v>9</v>
      </c>
      <c r="K141" s="63"/>
      <c r="L141" s="81"/>
    </row>
    <row r="142" spans="1:12" ht="14.5" hidden="1">
      <c r="A142" s="148"/>
      <c r="B142" s="149"/>
      <c r="C142" s="150"/>
      <c r="D142" s="151"/>
      <c r="E142" s="152"/>
      <c r="F142" s="153"/>
      <c r="G142" s="154"/>
      <c r="H142" s="155"/>
      <c r="I142" s="126"/>
      <c r="J142" s="136">
        <v>10</v>
      </c>
      <c r="K142" s="63"/>
      <c r="L142" s="81"/>
    </row>
    <row r="143" spans="1:12" ht="14.5" hidden="1">
      <c r="A143" s="134"/>
      <c r="B143" s="62"/>
      <c r="C143" s="63"/>
      <c r="D143" s="51"/>
      <c r="E143" s="52"/>
      <c r="F143" s="135"/>
      <c r="G143" s="54"/>
      <c r="H143" s="53"/>
      <c r="I143" s="126"/>
      <c r="J143" s="136"/>
      <c r="K143" s="63"/>
      <c r="L143" s="81"/>
    </row>
    <row r="144" spans="1:12" ht="14.5" hidden="1">
      <c r="A144" s="134"/>
      <c r="B144" s="62"/>
      <c r="C144" s="63"/>
      <c r="D144" s="51"/>
      <c r="E144" s="52"/>
      <c r="F144" s="135"/>
      <c r="G144" s="54"/>
      <c r="H144" s="53"/>
      <c r="I144" s="126"/>
      <c r="J144" s="136"/>
      <c r="K144" s="63"/>
      <c r="L144" s="81"/>
    </row>
    <row r="145" spans="1:12" ht="14.5" hidden="1">
      <c r="A145" s="134"/>
      <c r="B145" s="62"/>
      <c r="C145" s="63"/>
      <c r="D145" s="51"/>
      <c r="E145" s="52"/>
      <c r="F145" s="135"/>
      <c r="G145" s="54"/>
      <c r="H145" s="53"/>
      <c r="I145" s="126"/>
      <c r="J145" s="136"/>
      <c r="K145" s="63"/>
      <c r="L145" s="81"/>
    </row>
    <row r="146" spans="1:12" ht="14.5" hidden="1">
      <c r="A146" s="134"/>
      <c r="B146" s="62"/>
      <c r="C146" s="63"/>
      <c r="D146" s="51"/>
      <c r="E146" s="52"/>
      <c r="F146" s="135"/>
      <c r="G146" s="54"/>
      <c r="H146" s="53"/>
      <c r="I146" s="126"/>
      <c r="J146" s="136"/>
      <c r="K146" s="63"/>
      <c r="L146" s="81"/>
    </row>
    <row r="147" spans="1:12" ht="14.5" hidden="1">
      <c r="A147" s="134"/>
      <c r="B147" s="62"/>
      <c r="C147" s="63"/>
      <c r="D147" s="51"/>
      <c r="E147" s="52"/>
      <c r="F147" s="135"/>
      <c r="G147" s="54"/>
      <c r="H147" s="53"/>
      <c r="I147" s="126"/>
      <c r="J147" s="136"/>
      <c r="K147" s="63"/>
      <c r="L147" s="81"/>
    </row>
    <row r="148" spans="1:12" ht="14.5" hidden="1">
      <c r="A148" s="134"/>
      <c r="B148" s="62"/>
      <c r="C148" s="63"/>
      <c r="D148" s="51"/>
      <c r="E148" s="52"/>
      <c r="F148" s="135"/>
      <c r="G148" s="54"/>
      <c r="H148" s="53"/>
      <c r="I148" s="81"/>
      <c r="J148" s="136"/>
      <c r="K148" s="63"/>
      <c r="L148" s="81"/>
    </row>
    <row r="149" spans="1:12" ht="14.5">
      <c r="A149" s="137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</row>
    <row r="150" spans="1:12" ht="14.5">
      <c r="A150" s="138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1"/>
    </row>
    <row r="151" spans="1:12" ht="14.5">
      <c r="A151" s="282" t="s">
        <v>123</v>
      </c>
      <c r="B151" s="259"/>
      <c r="C151" s="259"/>
      <c r="D151" s="259"/>
      <c r="E151" s="259"/>
      <c r="F151" s="259"/>
      <c r="G151" s="259"/>
      <c r="H151" s="260"/>
      <c r="I151" s="126"/>
      <c r="J151" s="126"/>
      <c r="K151" s="126"/>
      <c r="L151" s="81"/>
    </row>
    <row r="152" spans="1:12" ht="14.5">
      <c r="A152" s="261"/>
      <c r="B152" s="262"/>
      <c r="C152" s="262"/>
      <c r="D152" s="262"/>
      <c r="E152" s="262"/>
      <c r="F152" s="262"/>
      <c r="G152" s="262"/>
      <c r="H152" s="263"/>
      <c r="I152" s="126"/>
      <c r="J152" s="126"/>
      <c r="K152" s="126"/>
      <c r="L152" s="81"/>
    </row>
    <row r="153" spans="1:12" ht="14.5">
      <c r="A153" s="283" t="s">
        <v>124</v>
      </c>
      <c r="B153" s="265"/>
      <c r="C153" s="284" t="s">
        <v>125</v>
      </c>
      <c r="D153" s="267"/>
      <c r="E153" s="267"/>
      <c r="F153" s="267"/>
      <c r="G153" s="267"/>
      <c r="H153" s="265"/>
      <c r="I153" s="126"/>
      <c r="J153" s="127" t="s">
        <v>184</v>
      </c>
      <c r="K153" s="29" t="s">
        <v>185</v>
      </c>
      <c r="L153" s="81"/>
    </row>
    <row r="154" spans="1:12" ht="14.5">
      <c r="A154" s="128"/>
      <c r="B154" s="128"/>
      <c r="C154" s="128"/>
      <c r="D154" s="29"/>
      <c r="E154" s="29"/>
      <c r="F154" s="29"/>
      <c r="G154" s="29"/>
      <c r="H154" s="29"/>
      <c r="I154" s="126"/>
      <c r="J154" s="29"/>
      <c r="K154" s="29"/>
      <c r="L154" s="81"/>
    </row>
    <row r="155" spans="1:12" ht="14.5">
      <c r="A155" s="285" t="s">
        <v>281</v>
      </c>
      <c r="B155" s="269"/>
      <c r="C155" s="269"/>
      <c r="D155" s="269"/>
      <c r="E155" s="269"/>
      <c r="F155" s="269"/>
      <c r="G155" s="269"/>
      <c r="H155" s="270"/>
      <c r="I155" s="126"/>
      <c r="J155" s="286" t="str">
        <f>UPPER(A151)</f>
        <v>«SUZDAL CUP»</v>
      </c>
      <c r="K155" s="287"/>
      <c r="L155" s="81"/>
    </row>
    <row r="156" spans="1:12" ht="14.5">
      <c r="A156" s="129"/>
      <c r="B156" s="130" t="s">
        <v>1</v>
      </c>
      <c r="C156" s="131" t="s">
        <v>128</v>
      </c>
      <c r="D156" s="35" t="s">
        <v>129</v>
      </c>
      <c r="E156" s="290" t="s">
        <v>187</v>
      </c>
      <c r="F156" s="269"/>
      <c r="G156" s="269"/>
      <c r="H156" s="270"/>
      <c r="I156" s="126"/>
      <c r="J156" s="288"/>
      <c r="K156" s="289"/>
      <c r="L156" s="81"/>
    </row>
    <row r="157" spans="1:12" ht="14.5">
      <c r="A157" s="132" t="s">
        <v>130</v>
      </c>
      <c r="B157" s="133"/>
      <c r="C157" s="131" t="s">
        <v>131</v>
      </c>
      <c r="D157" s="133"/>
      <c r="E157" s="35" t="s">
        <v>132</v>
      </c>
      <c r="F157" s="35" t="s">
        <v>133</v>
      </c>
      <c r="G157" s="35" t="s">
        <v>134</v>
      </c>
      <c r="H157" s="35" t="s">
        <v>135</v>
      </c>
      <c r="I157" s="126"/>
      <c r="J157" s="291" t="str">
        <f>CONCATENATE("ИТОГОВОЕ МЕСТО ",UPPER(A155))</f>
        <v>ИТОГОВОЕ МЕСТО ДЕВУШКИ - 13-14 ЛЕТ (2011-2010 Г.Р.) – ТРЕК 500 М (КРУГ 70-100 М)</v>
      </c>
      <c r="K157" s="270"/>
      <c r="L157" s="81"/>
    </row>
    <row r="158" spans="1:12" ht="14.5">
      <c r="A158" s="134">
        <f t="shared" ref="A158:A168" si="8">H158</f>
        <v>2</v>
      </c>
      <c r="B158" s="62">
        <f>VLOOKUP(C158,'Список общий'!$B$2:$F$115,2,0)</f>
        <v>21</v>
      </c>
      <c r="C158" s="63" t="str">
        <f>VLOOKUP(1,'500 м 12'!$A$83:$H$88,3,)</f>
        <v xml:space="preserve">Дудина Ульяна Владимировна </v>
      </c>
      <c r="D158" s="51" t="str">
        <f>VLOOKUP(C158,'Список общий'!$B$2:$F$115,3,0)</f>
        <v xml:space="preserve">Санкт-Петербург </v>
      </c>
      <c r="E158" s="52" t="s">
        <v>282</v>
      </c>
      <c r="F158" s="135">
        <v>0</v>
      </c>
      <c r="G158" s="54">
        <f t="shared" ref="G158:G168" si="9">IF((F158&gt;1), 9999,MID(E158,1,1)*60+MID(E158,3,2)+MID(E158,6,3)/1000)</f>
        <v>73.59</v>
      </c>
      <c r="H158" s="53">
        <f t="shared" ref="H158:H161" si="10">RANK(G158,$G$158:$G$163,1)</f>
        <v>2</v>
      </c>
      <c r="I158" s="126"/>
      <c r="J158" s="136">
        <v>1</v>
      </c>
      <c r="K158" s="63" t="str">
        <f t="shared" ref="K158:K165" si="11">VLOOKUP(J158,$A$158:$H$169,3,)</f>
        <v>Кукушкина Екатерина Дмитриевна</v>
      </c>
      <c r="L158" s="81"/>
    </row>
    <row r="159" spans="1:12" ht="14.5">
      <c r="A159" s="134">
        <f t="shared" si="8"/>
        <v>1</v>
      </c>
      <c r="B159" s="62">
        <f>VLOOKUP(C159,'Список общий'!$B$2:$F$115,2,0)</f>
        <v>41</v>
      </c>
      <c r="C159" s="63" t="str">
        <f>VLOOKUP(1,'500 м 12'!$A$89:$H$94,3,)</f>
        <v>Кукушкина Екатерина Дмитриевна</v>
      </c>
      <c r="D159" s="51" t="str">
        <f>VLOOKUP(C159,'Список общий'!$B$2:$F$115,3,0)</f>
        <v>Самарская область</v>
      </c>
      <c r="E159" s="52" t="s">
        <v>283</v>
      </c>
      <c r="F159" s="135">
        <v>0</v>
      </c>
      <c r="G159" s="54">
        <f t="shared" si="9"/>
        <v>72.650000000000006</v>
      </c>
      <c r="H159" s="53">
        <f t="shared" si="10"/>
        <v>1</v>
      </c>
      <c r="I159" s="126"/>
      <c r="J159" s="136">
        <v>2</v>
      </c>
      <c r="K159" s="63" t="str">
        <f t="shared" si="11"/>
        <v xml:space="preserve">Дудина Ульяна Владимировна </v>
      </c>
      <c r="L159" s="81"/>
    </row>
    <row r="160" spans="1:12" ht="14.5">
      <c r="A160" s="134">
        <f t="shared" si="8"/>
        <v>3</v>
      </c>
      <c r="B160" s="62">
        <f>VLOOKUP(C160,'Список общий'!$B$2:$F$115,2,0)</f>
        <v>64</v>
      </c>
      <c r="C160" s="63" t="str">
        <f>VLOOKUP(2,'500 м 12'!$A$83:$H$88,3,)</f>
        <v>Сарбеева Кира Андреевна</v>
      </c>
      <c r="D160" s="51" t="str">
        <f>VLOOKUP(C160,'Список общий'!$B$2:$F$115,3,0)</f>
        <v>Ивановская область</v>
      </c>
      <c r="E160" s="52" t="s">
        <v>284</v>
      </c>
      <c r="F160" s="135">
        <v>0</v>
      </c>
      <c r="G160" s="54">
        <f t="shared" si="9"/>
        <v>73.84</v>
      </c>
      <c r="H160" s="53">
        <f t="shared" si="10"/>
        <v>3</v>
      </c>
      <c r="I160" s="126"/>
      <c r="J160" s="136">
        <v>3</v>
      </c>
      <c r="K160" s="63" t="str">
        <f t="shared" si="11"/>
        <v>Сарбеева Кира Андреевна</v>
      </c>
      <c r="L160" s="81"/>
    </row>
    <row r="161" spans="1:12" ht="14.5">
      <c r="A161" s="134">
        <f t="shared" si="8"/>
        <v>4</v>
      </c>
      <c r="B161" s="62">
        <f>VLOOKUP(C161,'Список общий'!$B$2:$F$115,2,0)</f>
        <v>81</v>
      </c>
      <c r="C161" s="63" t="str">
        <f>VLOOKUP(2,'500 м 12'!$A$89:$H$94,3,)</f>
        <v>Хулап Мария Владимировна</v>
      </c>
      <c r="D161" s="51" t="str">
        <f>VLOOKUP(C161,'Список общий'!$B$2:$F$115,3,0)</f>
        <v>Санкт-Петербург</v>
      </c>
      <c r="E161" s="52" t="s">
        <v>285</v>
      </c>
      <c r="F161" s="135">
        <v>0</v>
      </c>
      <c r="G161" s="54">
        <f t="shared" si="9"/>
        <v>76.34</v>
      </c>
      <c r="H161" s="53">
        <f t="shared" si="10"/>
        <v>4</v>
      </c>
      <c r="I161" s="126"/>
      <c r="J161" s="136">
        <v>4</v>
      </c>
      <c r="K161" s="63" t="str">
        <f t="shared" si="11"/>
        <v>Хулап Мария Владимировна</v>
      </c>
      <c r="L161" s="81"/>
    </row>
    <row r="162" spans="1:12" ht="14.5">
      <c r="A162" s="174">
        <f t="shared" si="8"/>
        <v>0</v>
      </c>
      <c r="B162" s="182">
        <f>VLOOKUP(C162,'Список общий'!$B$2:$F$115,2,0)</f>
        <v>77</v>
      </c>
      <c r="C162" s="176" t="str">
        <f>VLOOKUP(3,'500 м 12'!$A$83:$H$88,3,)</f>
        <v>Филиппова Аглая Никитична</v>
      </c>
      <c r="D162" s="177" t="str">
        <f>VLOOKUP(C162,'Список общий'!$B$2:$F$115,3,0)</f>
        <v>Санкт-Петербург</v>
      </c>
      <c r="E162" s="178" t="s">
        <v>164</v>
      </c>
      <c r="F162" s="179">
        <v>0</v>
      </c>
      <c r="G162" s="180">
        <f t="shared" si="9"/>
        <v>639.99900000000002</v>
      </c>
      <c r="H162" s="181"/>
      <c r="I162" s="126"/>
      <c r="J162" s="136">
        <v>5</v>
      </c>
      <c r="K162" s="63" t="str">
        <f t="shared" si="11"/>
        <v>Васина Ева Александровна</v>
      </c>
      <c r="L162" s="81"/>
    </row>
    <row r="163" spans="1:12" ht="14.5">
      <c r="A163" s="134">
        <f t="shared" si="8"/>
        <v>5</v>
      </c>
      <c r="B163" s="62">
        <f>VLOOKUP(C163,'Список общий'!$B$2:$F$115,2,0)</f>
        <v>13</v>
      </c>
      <c r="C163" s="63" t="str">
        <f>VLOOKUP(3,'500 м 12'!$A$89:$H$94,3,)</f>
        <v>Васина Ева Александровна</v>
      </c>
      <c r="D163" s="51" t="str">
        <f>VLOOKUP(C163,'Список общий'!$B$2:$F$115,3,0)</f>
        <v>Владимирская область</v>
      </c>
      <c r="E163" s="52" t="s">
        <v>286</v>
      </c>
      <c r="F163" s="135">
        <v>0</v>
      </c>
      <c r="G163" s="54">
        <f t="shared" si="9"/>
        <v>80.59</v>
      </c>
      <c r="H163" s="53">
        <f>RANK(G163,$G$158:$G$163,1)</f>
        <v>5</v>
      </c>
      <c r="I163" s="126"/>
      <c r="J163" s="136">
        <v>6</v>
      </c>
      <c r="K163" s="63" t="str">
        <f t="shared" si="11"/>
        <v xml:space="preserve">Абрамова Виктория Михайловна </v>
      </c>
      <c r="L163" s="81"/>
    </row>
    <row r="164" spans="1:12" ht="14.5">
      <c r="A164" s="140">
        <f t="shared" si="8"/>
        <v>6</v>
      </c>
      <c r="B164" s="141">
        <f>VLOOKUP(C164,'Список общий'!$B$2:$F$115,2,0)</f>
        <v>2</v>
      </c>
      <c r="C164" s="142" t="str">
        <f>VLOOKUP(4,'500 м 12'!$A$83:$H$88,3,)</f>
        <v xml:space="preserve">Абрамова Виктория Михайловна </v>
      </c>
      <c r="D164" s="143" t="str">
        <f>VLOOKUP(C164,'Список общий'!$B$2:$F$115,3,0)</f>
        <v>Ярославская область</v>
      </c>
      <c r="E164" s="144" t="str">
        <f>VLOOKUP(4,'500 м 12'!$A$83:$H$88,5,)</f>
        <v>1.15.790</v>
      </c>
      <c r="F164" s="145">
        <v>0</v>
      </c>
      <c r="G164" s="146">
        <f t="shared" si="9"/>
        <v>75.790000000000006</v>
      </c>
      <c r="H164" s="147">
        <v>6</v>
      </c>
      <c r="I164" s="126"/>
      <c r="J164" s="136">
        <v>7</v>
      </c>
      <c r="K164" s="63" t="str">
        <f t="shared" si="11"/>
        <v>Егорова Вера Дмитриевна</v>
      </c>
      <c r="L164" s="81"/>
    </row>
    <row r="165" spans="1:12" ht="14.5">
      <c r="A165" s="140">
        <f t="shared" si="8"/>
        <v>8</v>
      </c>
      <c r="B165" s="141">
        <f>VLOOKUP(C165,'Список общий'!$B$2:$F$115,2,0)</f>
        <v>25</v>
      </c>
      <c r="C165" s="142" t="str">
        <f>VLOOKUP(4,'500 м 12'!$A$89:$H$94,3,)</f>
        <v>Жукотанская Алёна</v>
      </c>
      <c r="D165" s="143" t="str">
        <f>VLOOKUP(C165,'Список общий'!$B$2:$F$115,3,0)</f>
        <v>Санкт-Петербург</v>
      </c>
      <c r="E165" s="144" t="str">
        <f>VLOOKUP(4,'500 м 12'!$A$89:$H$94,5,)</f>
        <v>1.21.230</v>
      </c>
      <c r="F165" s="145">
        <v>0</v>
      </c>
      <c r="G165" s="146">
        <f t="shared" si="9"/>
        <v>81.23</v>
      </c>
      <c r="H165" s="147">
        <v>8</v>
      </c>
      <c r="I165" s="126"/>
      <c r="J165" s="136">
        <v>8</v>
      </c>
      <c r="K165" s="63" t="str">
        <f t="shared" si="11"/>
        <v>Жукотанская Алёна</v>
      </c>
      <c r="L165" s="81"/>
    </row>
    <row r="166" spans="1:12" ht="14.5">
      <c r="A166" s="140">
        <f t="shared" si="8"/>
        <v>7</v>
      </c>
      <c r="B166" s="141">
        <f>VLOOKUP(C166,'Список общий'!$B$2:$F$115,2,0)</f>
        <v>22</v>
      </c>
      <c r="C166" s="142" t="str">
        <f>VLOOKUP(5,'500 м 12'!$A$83:$H$88,3,)</f>
        <v>Егорова Вера Дмитриевна</v>
      </c>
      <c r="D166" s="143" t="str">
        <f>VLOOKUP(C166,'Список общий'!$B$2:$F$115,3,0)</f>
        <v xml:space="preserve">Владимирская область </v>
      </c>
      <c r="E166" s="144" t="str">
        <f>VLOOKUP(5,'500 м 12'!$A$83:$H$88,5,)</f>
        <v>1.19.790</v>
      </c>
      <c r="F166" s="145">
        <v>0</v>
      </c>
      <c r="G166" s="146">
        <f t="shared" si="9"/>
        <v>79.790000000000006</v>
      </c>
      <c r="H166" s="147">
        <v>7</v>
      </c>
      <c r="I166" s="126"/>
      <c r="J166" s="136">
        <v>9</v>
      </c>
      <c r="K166" s="63"/>
      <c r="L166" s="81"/>
    </row>
    <row r="167" spans="1:12" ht="14.5">
      <c r="A167" s="148">
        <f t="shared" si="8"/>
        <v>10</v>
      </c>
      <c r="B167" s="149">
        <f>VLOOKUP(C167,'Список общий'!$B$2:$F$115,2,0)</f>
        <v>56</v>
      </c>
      <c r="C167" s="150" t="str">
        <f>VLOOKUP(5,'500 м 12'!$A$89:$H$94,3,)</f>
        <v>Перевощикова Ярослава Александровна</v>
      </c>
      <c r="D167" s="151" t="str">
        <f>VLOOKUP(C167,'Список общий'!$B$2:$F$115,3,0)</f>
        <v>Санкт-Петербург</v>
      </c>
      <c r="E167" s="152" t="str">
        <f>VLOOKUP(5,'500 м 12'!$A$89:$H$94,5,)</f>
        <v>9.99.999</v>
      </c>
      <c r="F167" s="153">
        <v>0</v>
      </c>
      <c r="G167" s="154">
        <f t="shared" si="9"/>
        <v>639.99900000000002</v>
      </c>
      <c r="H167" s="155">
        <f t="shared" ref="H167:H168" si="12">RANK(G167,$G$164:$G$169,1)+6</f>
        <v>10</v>
      </c>
      <c r="I167" s="126"/>
      <c r="J167" s="136">
        <v>10</v>
      </c>
      <c r="K167" s="63"/>
      <c r="L167" s="81"/>
    </row>
    <row r="168" spans="1:12" ht="14.5">
      <c r="A168" s="148">
        <f t="shared" si="8"/>
        <v>10</v>
      </c>
      <c r="B168" s="149">
        <f>VLOOKUP(C168,'Список общий'!$B$2:$F$115,2,0)</f>
        <v>35</v>
      </c>
      <c r="C168" s="150" t="str">
        <f>VLOOKUP(6,'500 м 12'!$A$83:$H$88,3,)</f>
        <v>Комиссарова Мария Кирилловна</v>
      </c>
      <c r="D168" s="151" t="str">
        <f>VLOOKUP(C168,'Список общий'!$B$2:$F$115,3,0)</f>
        <v>Владимирская область</v>
      </c>
      <c r="E168" s="152" t="str">
        <f>VLOOKUP(6,'500 м 12'!$A$83:$H$88,5,)</f>
        <v>9.99.999</v>
      </c>
      <c r="F168" s="153">
        <v>0</v>
      </c>
      <c r="G168" s="154">
        <f t="shared" si="9"/>
        <v>639.99900000000002</v>
      </c>
      <c r="H168" s="155">
        <f t="shared" si="12"/>
        <v>10</v>
      </c>
      <c r="I168" s="126"/>
      <c r="J168" s="136">
        <v>11</v>
      </c>
      <c r="K168" s="63"/>
      <c r="L168" s="81"/>
    </row>
    <row r="169" spans="1:12" ht="14.5">
      <c r="A169" s="140"/>
      <c r="B169" s="141"/>
      <c r="C169" s="142"/>
      <c r="D169" s="143"/>
      <c r="E169" s="144"/>
      <c r="F169" s="145"/>
      <c r="G169" s="146"/>
      <c r="H169" s="147"/>
      <c r="I169" s="126"/>
      <c r="J169" s="136">
        <v>12</v>
      </c>
      <c r="K169" s="63"/>
      <c r="L169" s="81"/>
    </row>
    <row r="170" spans="1:12" ht="14.5" hidden="1">
      <c r="A170" s="134"/>
      <c r="B170" s="62"/>
      <c r="C170" s="63"/>
      <c r="D170" s="51"/>
      <c r="E170" s="52"/>
      <c r="F170" s="135"/>
      <c r="G170" s="54"/>
      <c r="H170" s="53"/>
      <c r="I170" s="126"/>
      <c r="J170" s="136"/>
      <c r="K170" s="63"/>
      <c r="L170" s="81"/>
    </row>
    <row r="171" spans="1:12" ht="14.5" hidden="1">
      <c r="A171" s="134"/>
      <c r="B171" s="62"/>
      <c r="C171" s="63"/>
      <c r="D171" s="51"/>
      <c r="E171" s="52"/>
      <c r="F171" s="135"/>
      <c r="G171" s="54"/>
      <c r="H171" s="53"/>
      <c r="I171" s="126"/>
      <c r="J171" s="136"/>
      <c r="K171" s="63"/>
      <c r="L171" s="81"/>
    </row>
    <row r="172" spans="1:12" ht="14.5" hidden="1">
      <c r="A172" s="134"/>
      <c r="B172" s="62"/>
      <c r="C172" s="63"/>
      <c r="D172" s="51"/>
      <c r="E172" s="52"/>
      <c r="F172" s="135"/>
      <c r="G172" s="54"/>
      <c r="H172" s="53"/>
      <c r="I172" s="126"/>
      <c r="J172" s="136"/>
      <c r="K172" s="63"/>
      <c r="L172" s="81"/>
    </row>
    <row r="173" spans="1:12" ht="14.5" hidden="1">
      <c r="A173" s="134"/>
      <c r="B173" s="62"/>
      <c r="C173" s="63"/>
      <c r="D173" s="51"/>
      <c r="E173" s="52"/>
      <c r="F173" s="135"/>
      <c r="G173" s="54"/>
      <c r="H173" s="53"/>
      <c r="I173" s="81"/>
      <c r="J173" s="136"/>
      <c r="K173" s="63"/>
      <c r="L173" s="81"/>
    </row>
    <row r="174" spans="1:12" ht="14.5">
      <c r="A174" s="137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</row>
    <row r="175" spans="1:12" ht="14.5">
      <c r="A175" s="138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1"/>
    </row>
    <row r="176" spans="1:12" ht="14.5">
      <c r="A176" s="282" t="s">
        <v>123</v>
      </c>
      <c r="B176" s="259"/>
      <c r="C176" s="259"/>
      <c r="D176" s="259"/>
      <c r="E176" s="259"/>
      <c r="F176" s="259"/>
      <c r="G176" s="259"/>
      <c r="H176" s="260"/>
      <c r="I176" s="126"/>
      <c r="J176" s="126"/>
      <c r="K176" s="126"/>
      <c r="L176" s="81"/>
    </row>
    <row r="177" spans="1:12" ht="14.5">
      <c r="A177" s="261"/>
      <c r="B177" s="262"/>
      <c r="C177" s="262"/>
      <c r="D177" s="262"/>
      <c r="E177" s="262"/>
      <c r="F177" s="262"/>
      <c r="G177" s="262"/>
      <c r="H177" s="263"/>
      <c r="I177" s="126"/>
      <c r="J177" s="126"/>
      <c r="K177" s="126"/>
      <c r="L177" s="81"/>
    </row>
    <row r="178" spans="1:12" ht="14.5">
      <c r="A178" s="283" t="s">
        <v>124</v>
      </c>
      <c r="B178" s="265"/>
      <c r="C178" s="284" t="s">
        <v>125</v>
      </c>
      <c r="D178" s="267"/>
      <c r="E178" s="267"/>
      <c r="F178" s="267"/>
      <c r="G178" s="267"/>
      <c r="H178" s="265"/>
      <c r="I178" s="126"/>
      <c r="J178" s="127" t="s">
        <v>184</v>
      </c>
      <c r="K178" s="29" t="s">
        <v>185</v>
      </c>
      <c r="L178" s="81"/>
    </row>
    <row r="179" spans="1:12" ht="14.5">
      <c r="A179" s="128"/>
      <c r="B179" s="128"/>
      <c r="C179" s="128"/>
      <c r="D179" s="29"/>
      <c r="E179" s="29"/>
      <c r="F179" s="29"/>
      <c r="G179" s="29"/>
      <c r="H179" s="29"/>
      <c r="I179" s="126"/>
      <c r="J179" s="29"/>
      <c r="K179" s="29"/>
      <c r="L179" s="81"/>
    </row>
    <row r="180" spans="1:12" ht="14.5">
      <c r="A180" s="285" t="s">
        <v>287</v>
      </c>
      <c r="B180" s="269"/>
      <c r="C180" s="269"/>
      <c r="D180" s="269"/>
      <c r="E180" s="269"/>
      <c r="F180" s="269"/>
      <c r="G180" s="269"/>
      <c r="H180" s="270"/>
      <c r="I180" s="126"/>
      <c r="J180" s="286" t="str">
        <f>UPPER(A176)</f>
        <v>«SUZDAL CUP»</v>
      </c>
      <c r="K180" s="287"/>
      <c r="L180" s="81"/>
    </row>
    <row r="181" spans="1:12" ht="14.5">
      <c r="A181" s="129"/>
      <c r="B181" s="130" t="s">
        <v>1</v>
      </c>
      <c r="C181" s="131" t="s">
        <v>128</v>
      </c>
      <c r="D181" s="35" t="s">
        <v>129</v>
      </c>
      <c r="E181" s="290" t="s">
        <v>187</v>
      </c>
      <c r="F181" s="269"/>
      <c r="G181" s="269"/>
      <c r="H181" s="270"/>
      <c r="I181" s="126"/>
      <c r="J181" s="288"/>
      <c r="K181" s="289"/>
      <c r="L181" s="81"/>
    </row>
    <row r="182" spans="1:12" ht="14.5">
      <c r="A182" s="132" t="s">
        <v>130</v>
      </c>
      <c r="B182" s="133"/>
      <c r="C182" s="131" t="s">
        <v>131</v>
      </c>
      <c r="D182" s="133"/>
      <c r="E182" s="35" t="s">
        <v>132</v>
      </c>
      <c r="F182" s="35" t="s">
        <v>133</v>
      </c>
      <c r="G182" s="35" t="s">
        <v>134</v>
      </c>
      <c r="H182" s="35" t="s">
        <v>135</v>
      </c>
      <c r="I182" s="126"/>
      <c r="J182" s="291" t="str">
        <f>CONCATENATE("ИТОГОВОЕ МЕСТО ",UPPER(A180))</f>
        <v>ИТОГОВОЕ МЕСТО ЮНОШИ - 13-14 ЛЕТ (2011-2010 Г.Р.) – ТРЕК 500 М (КРУГ 70-100 М)</v>
      </c>
      <c r="K182" s="270"/>
      <c r="L182" s="81"/>
    </row>
    <row r="183" spans="1:12" ht="14.5">
      <c r="A183" s="148">
        <f t="shared" ref="A183:A187" si="13">H183</f>
        <v>4</v>
      </c>
      <c r="B183" s="149">
        <f>VLOOKUP(C183,'Список общий'!$B$2:$F$115,2,0)</f>
        <v>45</v>
      </c>
      <c r="C183" s="150" t="s">
        <v>70</v>
      </c>
      <c r="D183" s="151" t="str">
        <f>VLOOKUP(C183,'Список общий'!$B$2:$F$115,3,0)</f>
        <v>Ивановская область</v>
      </c>
      <c r="E183" s="152" t="s">
        <v>164</v>
      </c>
      <c r="F183" s="153">
        <v>0</v>
      </c>
      <c r="G183" s="154">
        <f t="shared" ref="G183:G187" si="14">IF((F183&gt;1), 9999,MID(E183,1,1)*60+MID(E183,3,2)+MID(E183,6,3)/1000)</f>
        <v>639.99900000000002</v>
      </c>
      <c r="H183" s="155">
        <f t="shared" ref="H183:H187" si="15">RANK(G183,$G$183:$G$187,1)</f>
        <v>4</v>
      </c>
      <c r="I183" s="126"/>
      <c r="J183" s="136">
        <v>1</v>
      </c>
      <c r="K183" s="63" t="str">
        <f t="shared" ref="K183:K185" si="16">VLOOKUP(J183,$A$183:$H$187,3,)</f>
        <v xml:space="preserve">Шилов Елисей Русланович </v>
      </c>
      <c r="L183" s="81"/>
    </row>
    <row r="184" spans="1:12" ht="14.5">
      <c r="A184" s="134">
        <f t="shared" si="13"/>
        <v>2</v>
      </c>
      <c r="B184" s="62">
        <f>VLOOKUP(C184,'Список общий'!$B$2:$F$115,2,0)</f>
        <v>50</v>
      </c>
      <c r="C184" s="63" t="s">
        <v>76</v>
      </c>
      <c r="D184" s="51" t="str">
        <f>VLOOKUP(C184,'Список общий'!$B$2:$F$115,3,0)</f>
        <v>Ярославская область</v>
      </c>
      <c r="E184" s="52" t="s">
        <v>288</v>
      </c>
      <c r="F184" s="135">
        <v>0</v>
      </c>
      <c r="G184" s="54">
        <f t="shared" si="14"/>
        <v>70.17</v>
      </c>
      <c r="H184" s="53">
        <f t="shared" si="15"/>
        <v>2</v>
      </c>
      <c r="I184" s="126"/>
      <c r="J184" s="136">
        <v>2</v>
      </c>
      <c r="K184" s="63" t="str">
        <f t="shared" si="16"/>
        <v xml:space="preserve">Морозов Иван Викторович </v>
      </c>
      <c r="L184" s="81"/>
    </row>
    <row r="185" spans="1:12" ht="14.5">
      <c r="A185" s="134">
        <f t="shared" si="13"/>
        <v>3</v>
      </c>
      <c r="B185" s="62">
        <f>VLOOKUP(C185,'Список общий'!$B$2:$F$115,2,0)</f>
        <v>62</v>
      </c>
      <c r="C185" s="63" t="s">
        <v>89</v>
      </c>
      <c r="D185" s="51" t="str">
        <f>VLOOKUP(C185,'Список общий'!$B$2:$F$115,3,0)</f>
        <v xml:space="preserve">Республика Башкортостан </v>
      </c>
      <c r="E185" s="52" t="s">
        <v>289</v>
      </c>
      <c r="F185" s="135">
        <v>0</v>
      </c>
      <c r="G185" s="54">
        <f t="shared" si="14"/>
        <v>71.39</v>
      </c>
      <c r="H185" s="53">
        <f t="shared" si="15"/>
        <v>3</v>
      </c>
      <c r="I185" s="126"/>
      <c r="J185" s="136">
        <v>3</v>
      </c>
      <c r="K185" s="63" t="str">
        <f t="shared" si="16"/>
        <v>Рябов Лев Павлович</v>
      </c>
      <c r="L185" s="81"/>
    </row>
    <row r="186" spans="1:12" ht="14.5">
      <c r="A186" s="148">
        <f t="shared" si="13"/>
        <v>4</v>
      </c>
      <c r="B186" s="149">
        <f>VLOOKUP(C186,'Список общий'!$B$2:$F$115,2,0)</f>
        <v>75</v>
      </c>
      <c r="C186" s="150" t="s">
        <v>101</v>
      </c>
      <c r="D186" s="151" t="str">
        <f>VLOOKUP(C186,'Список общий'!$B$2:$F$115,3,0)</f>
        <v>Ивановская область</v>
      </c>
      <c r="E186" s="152" t="s">
        <v>164</v>
      </c>
      <c r="F186" s="153">
        <v>0</v>
      </c>
      <c r="G186" s="154">
        <f t="shared" si="14"/>
        <v>639.99900000000002</v>
      </c>
      <c r="H186" s="155">
        <f t="shared" si="15"/>
        <v>4</v>
      </c>
      <c r="I186" s="126"/>
      <c r="J186" s="136">
        <v>4</v>
      </c>
      <c r="K186" s="63"/>
      <c r="L186" s="81"/>
    </row>
    <row r="187" spans="1:12" ht="14.5">
      <c r="A187" s="134">
        <f t="shared" si="13"/>
        <v>1</v>
      </c>
      <c r="B187" s="62">
        <f>VLOOKUP(C187,'Список общий'!$B$2:$F$115,2,0)</f>
        <v>84</v>
      </c>
      <c r="C187" s="63" t="s">
        <v>110</v>
      </c>
      <c r="D187" s="51" t="str">
        <f>VLOOKUP(C187,'Список общий'!$B$2:$F$115,3,0)</f>
        <v xml:space="preserve">Ярославская область </v>
      </c>
      <c r="E187" s="52" t="s">
        <v>290</v>
      </c>
      <c r="F187" s="135">
        <v>0</v>
      </c>
      <c r="G187" s="54">
        <f t="shared" si="14"/>
        <v>68.61</v>
      </c>
      <c r="H187" s="53">
        <f t="shared" si="15"/>
        <v>1</v>
      </c>
      <c r="I187" s="126"/>
      <c r="J187" s="136">
        <v>5</v>
      </c>
      <c r="K187" s="63"/>
      <c r="L187" s="81"/>
    </row>
    <row r="188" spans="1:12" ht="14.5" hidden="1">
      <c r="A188" s="134"/>
      <c r="B188" s="62"/>
      <c r="C188" s="63"/>
      <c r="D188" s="51"/>
      <c r="E188" s="52"/>
      <c r="F188" s="135"/>
      <c r="G188" s="54"/>
      <c r="H188" s="53"/>
      <c r="I188" s="126"/>
      <c r="J188" s="136"/>
      <c r="K188" s="63"/>
      <c r="L188" s="81"/>
    </row>
    <row r="189" spans="1:12" ht="14.5" hidden="1">
      <c r="A189" s="134"/>
      <c r="B189" s="62"/>
      <c r="C189" s="63"/>
      <c r="D189" s="51"/>
      <c r="E189" s="52"/>
      <c r="F189" s="135"/>
      <c r="G189" s="54"/>
      <c r="H189" s="53"/>
      <c r="I189" s="126"/>
      <c r="J189" s="136"/>
      <c r="K189" s="63"/>
      <c r="L189" s="81"/>
    </row>
    <row r="190" spans="1:12" ht="14.5" hidden="1">
      <c r="A190" s="134"/>
      <c r="B190" s="62"/>
      <c r="C190" s="63"/>
      <c r="D190" s="51"/>
      <c r="E190" s="52"/>
      <c r="F190" s="135"/>
      <c r="G190" s="54"/>
      <c r="H190" s="53"/>
      <c r="I190" s="126"/>
      <c r="J190" s="136"/>
      <c r="K190" s="63"/>
      <c r="L190" s="81"/>
    </row>
    <row r="191" spans="1:12" ht="14.5" hidden="1">
      <c r="A191" s="134"/>
      <c r="B191" s="62"/>
      <c r="C191" s="63"/>
      <c r="D191" s="51"/>
      <c r="E191" s="52"/>
      <c r="F191" s="135"/>
      <c r="G191" s="54"/>
      <c r="H191" s="53"/>
      <c r="I191" s="126"/>
      <c r="J191" s="136"/>
      <c r="K191" s="63"/>
      <c r="L191" s="81"/>
    </row>
    <row r="192" spans="1:12" ht="14.5" hidden="1">
      <c r="A192" s="134"/>
      <c r="B192" s="62"/>
      <c r="C192" s="63"/>
      <c r="D192" s="51"/>
      <c r="E192" s="52"/>
      <c r="F192" s="135"/>
      <c r="G192" s="54"/>
      <c r="H192" s="53"/>
      <c r="I192" s="126"/>
      <c r="J192" s="136"/>
      <c r="K192" s="63"/>
      <c r="L192" s="81"/>
    </row>
    <row r="193" spans="1:12" ht="14.5" hidden="1">
      <c r="A193" s="134"/>
      <c r="B193" s="62"/>
      <c r="C193" s="63"/>
      <c r="D193" s="51"/>
      <c r="E193" s="52"/>
      <c r="F193" s="135"/>
      <c r="G193" s="54"/>
      <c r="H193" s="53"/>
      <c r="I193" s="126"/>
      <c r="J193" s="136"/>
      <c r="K193" s="63"/>
      <c r="L193" s="81"/>
    </row>
    <row r="194" spans="1:12" ht="14.5" hidden="1">
      <c r="A194" s="134"/>
      <c r="B194" s="62"/>
      <c r="C194" s="63"/>
      <c r="D194" s="51"/>
      <c r="E194" s="52"/>
      <c r="F194" s="135"/>
      <c r="G194" s="54"/>
      <c r="H194" s="53"/>
      <c r="I194" s="126"/>
      <c r="J194" s="136"/>
      <c r="K194" s="63"/>
      <c r="L194" s="81"/>
    </row>
    <row r="195" spans="1:12" ht="14.5" hidden="1">
      <c r="A195" s="134"/>
      <c r="B195" s="62"/>
      <c r="C195" s="63"/>
      <c r="D195" s="51"/>
      <c r="E195" s="52"/>
      <c r="F195" s="135"/>
      <c r="G195" s="54"/>
      <c r="H195" s="53"/>
      <c r="I195" s="126"/>
      <c r="J195" s="136"/>
      <c r="K195" s="63"/>
      <c r="L195" s="81"/>
    </row>
    <row r="196" spans="1:12" ht="14.5" hidden="1">
      <c r="A196" s="134"/>
      <c r="B196" s="62"/>
      <c r="C196" s="63"/>
      <c r="D196" s="51"/>
      <c r="E196" s="52"/>
      <c r="F196" s="135"/>
      <c r="G196" s="54"/>
      <c r="H196" s="53"/>
      <c r="I196" s="126"/>
      <c r="J196" s="136"/>
      <c r="K196" s="63"/>
      <c r="L196" s="81"/>
    </row>
    <row r="197" spans="1:12" ht="14.5" hidden="1">
      <c r="A197" s="134"/>
      <c r="B197" s="62"/>
      <c r="C197" s="63"/>
      <c r="D197" s="51"/>
      <c r="E197" s="52"/>
      <c r="F197" s="135"/>
      <c r="G197" s="54"/>
      <c r="H197" s="53"/>
      <c r="I197" s="126"/>
      <c r="J197" s="136"/>
      <c r="K197" s="63"/>
      <c r="L197" s="81"/>
    </row>
    <row r="198" spans="1:12" ht="14.5" hidden="1">
      <c r="A198" s="134"/>
      <c r="B198" s="62"/>
      <c r="C198" s="63"/>
      <c r="D198" s="51"/>
      <c r="E198" s="52"/>
      <c r="F198" s="135"/>
      <c r="G198" s="54"/>
      <c r="H198" s="53"/>
      <c r="I198" s="81"/>
      <c r="J198" s="136"/>
      <c r="K198" s="63"/>
      <c r="L198" s="81"/>
    </row>
    <row r="199" spans="1:12" ht="14.5">
      <c r="A199" s="137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</row>
    <row r="200" spans="1:12" ht="14.5">
      <c r="A200" s="138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1"/>
    </row>
    <row r="201" spans="1:12" ht="14.5">
      <c r="A201" s="282" t="s">
        <v>123</v>
      </c>
      <c r="B201" s="259"/>
      <c r="C201" s="259"/>
      <c r="D201" s="259"/>
      <c r="E201" s="259"/>
      <c r="F201" s="259"/>
      <c r="G201" s="259"/>
      <c r="H201" s="260"/>
      <c r="I201" s="126"/>
      <c r="J201" s="126"/>
      <c r="K201" s="126"/>
      <c r="L201" s="81"/>
    </row>
    <row r="202" spans="1:12" ht="14.5">
      <c r="A202" s="261"/>
      <c r="B202" s="262"/>
      <c r="C202" s="262"/>
      <c r="D202" s="262"/>
      <c r="E202" s="262"/>
      <c r="F202" s="262"/>
      <c r="G202" s="262"/>
      <c r="H202" s="263"/>
      <c r="I202" s="126"/>
      <c r="J202" s="126"/>
      <c r="K202" s="126"/>
      <c r="L202" s="81"/>
    </row>
    <row r="203" spans="1:12" ht="14.5">
      <c r="A203" s="283" t="s">
        <v>124</v>
      </c>
      <c r="B203" s="265"/>
      <c r="C203" s="284" t="s">
        <v>125</v>
      </c>
      <c r="D203" s="267"/>
      <c r="E203" s="267"/>
      <c r="F203" s="267"/>
      <c r="G203" s="267"/>
      <c r="H203" s="265"/>
      <c r="I203" s="126"/>
      <c r="J203" s="127" t="s">
        <v>184</v>
      </c>
      <c r="K203" s="29" t="s">
        <v>185</v>
      </c>
      <c r="L203" s="81"/>
    </row>
    <row r="204" spans="1:12" ht="14.5">
      <c r="A204" s="128"/>
      <c r="B204" s="128"/>
      <c r="C204" s="128"/>
      <c r="D204" s="29"/>
      <c r="E204" s="29"/>
      <c r="F204" s="29"/>
      <c r="G204" s="29"/>
      <c r="H204" s="29"/>
      <c r="I204" s="126"/>
      <c r="J204" s="29"/>
      <c r="K204" s="29"/>
      <c r="L204" s="81"/>
    </row>
    <row r="205" spans="1:12" ht="14.5">
      <c r="A205" s="285" t="s">
        <v>291</v>
      </c>
      <c r="B205" s="269"/>
      <c r="C205" s="269"/>
      <c r="D205" s="269"/>
      <c r="E205" s="269"/>
      <c r="F205" s="269"/>
      <c r="G205" s="269"/>
      <c r="H205" s="270"/>
      <c r="I205" s="126"/>
      <c r="J205" s="286" t="str">
        <f>UPPER(A201)</f>
        <v>«SUZDAL CUP»</v>
      </c>
      <c r="K205" s="287"/>
      <c r="L205" s="81"/>
    </row>
    <row r="206" spans="1:12" ht="14.5">
      <c r="A206" s="129"/>
      <c r="B206" s="130" t="s">
        <v>1</v>
      </c>
      <c r="C206" s="131" t="s">
        <v>128</v>
      </c>
      <c r="D206" s="35" t="s">
        <v>129</v>
      </c>
      <c r="E206" s="290" t="s">
        <v>187</v>
      </c>
      <c r="F206" s="269"/>
      <c r="G206" s="269"/>
      <c r="H206" s="270"/>
      <c r="I206" s="126"/>
      <c r="J206" s="288"/>
      <c r="K206" s="289"/>
      <c r="L206" s="81"/>
    </row>
    <row r="207" spans="1:12" ht="14.5">
      <c r="A207" s="132" t="s">
        <v>130</v>
      </c>
      <c r="B207" s="133"/>
      <c r="C207" s="131" t="s">
        <v>131</v>
      </c>
      <c r="D207" s="133"/>
      <c r="E207" s="35" t="s">
        <v>132</v>
      </c>
      <c r="F207" s="35" t="s">
        <v>133</v>
      </c>
      <c r="G207" s="35" t="s">
        <v>134</v>
      </c>
      <c r="H207" s="35" t="s">
        <v>135</v>
      </c>
      <c r="I207" s="126"/>
      <c r="J207" s="291" t="str">
        <f>CONCATENATE("ИТОГОВОЕ МЕСТО ",UPPER(A205))</f>
        <v>ИТОГОВОЕ МЕСТО ДЕВУШКИ - 15-18 ЛЕТ (2009-2006 Г.Р.) – ТРЕК 500 М (КРУГ 70-100 М)</v>
      </c>
      <c r="K207" s="270"/>
      <c r="L207" s="81"/>
    </row>
    <row r="208" spans="1:12" ht="14.5">
      <c r="A208" s="134">
        <f t="shared" ref="A208:A213" si="17">H208</f>
        <v>2</v>
      </c>
      <c r="B208" s="62">
        <f>VLOOKUP(C208,'Список общий'!$B$2:$F$115,2,0)</f>
        <v>14</v>
      </c>
      <c r="C208" s="63" t="s">
        <v>34</v>
      </c>
      <c r="D208" s="51" t="str">
        <f>VLOOKUP(C208,'Список общий'!$B$2:$F$115,3,0)</f>
        <v>Пензенская облась</v>
      </c>
      <c r="E208" s="52" t="s">
        <v>292</v>
      </c>
      <c r="F208" s="135">
        <v>0</v>
      </c>
      <c r="G208" s="54">
        <f t="shared" ref="G208:G213" si="18">IF((F208&gt;1), 9999,MID(E208,1,1)*60+MID(E208,3,2)+MID(E208,6,3)/1000)</f>
        <v>72.790000000000006</v>
      </c>
      <c r="H208" s="53">
        <f t="shared" ref="H208:H213" si="19">RANK(G208,$G$208:$G$213,1)</f>
        <v>2</v>
      </c>
      <c r="I208" s="126"/>
      <c r="J208" s="136">
        <v>1</v>
      </c>
      <c r="K208" s="63" t="str">
        <f t="shared" ref="K208:K213" si="20">VLOOKUP(J208,$A$208:$H$213,3,)</f>
        <v>Холодкова Полина Денисовна</v>
      </c>
      <c r="L208" s="81"/>
    </row>
    <row r="209" spans="1:12" ht="14.5">
      <c r="A209" s="134">
        <f t="shared" si="17"/>
        <v>6</v>
      </c>
      <c r="B209" s="62">
        <f>VLOOKUP(C209,'Список общий'!$B$2:$F$115,2,0)</f>
        <v>20</v>
      </c>
      <c r="C209" s="63" t="s">
        <v>42</v>
      </c>
      <c r="D209" s="51" t="str">
        <f>VLOOKUP(C209,'Список общий'!$B$2:$F$115,3,0)</f>
        <v>Владимирская область</v>
      </c>
      <c r="E209" s="52" t="s">
        <v>293</v>
      </c>
      <c r="F209" s="135">
        <v>0</v>
      </c>
      <c r="G209" s="54">
        <f t="shared" si="18"/>
        <v>75.290000000000006</v>
      </c>
      <c r="H209" s="53">
        <f t="shared" si="19"/>
        <v>6</v>
      </c>
      <c r="I209" s="126"/>
      <c r="J209" s="136">
        <v>2</v>
      </c>
      <c r="K209" s="63" t="str">
        <f t="shared" si="20"/>
        <v xml:space="preserve">Вахтерова Юлия Алексеевна </v>
      </c>
      <c r="L209" s="81"/>
    </row>
    <row r="210" spans="1:12" ht="14.5">
      <c r="A210" s="134">
        <f t="shared" si="17"/>
        <v>3</v>
      </c>
      <c r="B210" s="62">
        <f>VLOOKUP(C210,'Список общий'!$B$2:$F$115,2,0)</f>
        <v>49</v>
      </c>
      <c r="C210" s="63" t="s">
        <v>74</v>
      </c>
      <c r="D210" s="51" t="str">
        <f>VLOOKUP(C210,'Список общий'!$B$2:$F$115,3,0)</f>
        <v xml:space="preserve">Республика Башкортостан </v>
      </c>
      <c r="E210" s="52" t="s">
        <v>294</v>
      </c>
      <c r="F210" s="135">
        <v>0</v>
      </c>
      <c r="G210" s="54">
        <f t="shared" si="18"/>
        <v>73.48</v>
      </c>
      <c r="H210" s="53">
        <f t="shared" si="19"/>
        <v>3</v>
      </c>
      <c r="I210" s="126"/>
      <c r="J210" s="136">
        <v>3</v>
      </c>
      <c r="K210" s="63" t="str">
        <f t="shared" si="20"/>
        <v>Мануйлова Софья Михайловна</v>
      </c>
      <c r="L210" s="81"/>
    </row>
    <row r="211" spans="1:12" ht="14.5">
      <c r="A211" s="134">
        <f t="shared" si="17"/>
        <v>1</v>
      </c>
      <c r="B211" s="62">
        <f>VLOOKUP(C211,'Список общий'!$B$2:$F$115,2,0)</f>
        <v>79</v>
      </c>
      <c r="C211" s="63" t="s">
        <v>105</v>
      </c>
      <c r="D211" s="51" t="str">
        <f>VLOOKUP(C211,'Список общий'!$B$2:$F$115,3,0)</f>
        <v>Владимирская область</v>
      </c>
      <c r="E211" s="52" t="s">
        <v>295</v>
      </c>
      <c r="F211" s="135">
        <v>0</v>
      </c>
      <c r="G211" s="54">
        <f t="shared" si="18"/>
        <v>70.67</v>
      </c>
      <c r="H211" s="53">
        <f t="shared" si="19"/>
        <v>1</v>
      </c>
      <c r="I211" s="126"/>
      <c r="J211" s="136">
        <v>4</v>
      </c>
      <c r="K211" s="63" t="str">
        <f t="shared" si="20"/>
        <v>Черненко Кира Андреевна</v>
      </c>
      <c r="L211" s="81"/>
    </row>
    <row r="212" spans="1:12" ht="14.5">
      <c r="A212" s="134">
        <f t="shared" si="17"/>
        <v>4</v>
      </c>
      <c r="B212" s="62">
        <f>VLOOKUP(C212,'Список общий'!$B$2:$F$115,2,0)</f>
        <v>82</v>
      </c>
      <c r="C212" s="63" t="s">
        <v>108</v>
      </c>
      <c r="D212" s="51" t="str">
        <f>VLOOKUP(C212,'Список общий'!$B$2:$F$115,3,0)</f>
        <v xml:space="preserve">Санкт-Петербург </v>
      </c>
      <c r="E212" s="52" t="s">
        <v>296</v>
      </c>
      <c r="F212" s="135">
        <v>0</v>
      </c>
      <c r="G212" s="54">
        <f t="shared" si="18"/>
        <v>74.849999999999994</v>
      </c>
      <c r="H212" s="53">
        <f t="shared" si="19"/>
        <v>4</v>
      </c>
      <c r="I212" s="126"/>
      <c r="J212" s="136">
        <v>5</v>
      </c>
      <c r="K212" s="63" t="str">
        <f t="shared" si="20"/>
        <v xml:space="preserve">Юрьева Мария Дмитриевна </v>
      </c>
      <c r="L212" s="81"/>
    </row>
    <row r="213" spans="1:12" ht="14.5">
      <c r="A213" s="134">
        <f t="shared" si="17"/>
        <v>5</v>
      </c>
      <c r="B213" s="62">
        <f>VLOOKUP(C213,'Список общий'!$B$2:$F$115,2,0)</f>
        <v>91</v>
      </c>
      <c r="C213" s="63" t="s">
        <v>119</v>
      </c>
      <c r="D213" s="51" t="str">
        <f>VLOOKUP(C213,'Список общий'!$B$2:$F$115,3,0)</f>
        <v xml:space="preserve">Санкт-Петербург </v>
      </c>
      <c r="E213" s="52" t="s">
        <v>297</v>
      </c>
      <c r="F213" s="135">
        <v>0</v>
      </c>
      <c r="G213" s="54">
        <f t="shared" si="18"/>
        <v>75.099999999999994</v>
      </c>
      <c r="H213" s="53">
        <f t="shared" si="19"/>
        <v>5</v>
      </c>
      <c r="I213" s="126"/>
      <c r="J213" s="136">
        <v>6</v>
      </c>
      <c r="K213" s="63" t="str">
        <f t="shared" si="20"/>
        <v>Дончевская Мария Евгеньевна</v>
      </c>
      <c r="L213" s="81"/>
    </row>
    <row r="214" spans="1:12" ht="14.5" hidden="1">
      <c r="A214" s="134"/>
      <c r="B214" s="62"/>
      <c r="C214" s="63"/>
      <c r="D214" s="51"/>
      <c r="E214" s="52"/>
      <c r="F214" s="135"/>
      <c r="G214" s="54"/>
      <c r="H214" s="53"/>
      <c r="I214" s="126"/>
      <c r="J214" s="136"/>
      <c r="K214" s="63"/>
      <c r="L214" s="81"/>
    </row>
    <row r="215" spans="1:12" ht="14.5" hidden="1">
      <c r="A215" s="134"/>
      <c r="B215" s="62"/>
      <c r="C215" s="63"/>
      <c r="D215" s="51"/>
      <c r="E215" s="52"/>
      <c r="F215" s="135"/>
      <c r="G215" s="54"/>
      <c r="H215" s="53"/>
      <c r="I215" s="126"/>
      <c r="J215" s="136"/>
      <c r="K215" s="63"/>
      <c r="L215" s="81"/>
    </row>
    <row r="216" spans="1:12" ht="14.5" hidden="1">
      <c r="A216" s="134"/>
      <c r="B216" s="62"/>
      <c r="C216" s="63"/>
      <c r="D216" s="51"/>
      <c r="E216" s="52"/>
      <c r="F216" s="135"/>
      <c r="G216" s="54"/>
      <c r="H216" s="53"/>
      <c r="I216" s="126"/>
      <c r="J216" s="136"/>
      <c r="K216" s="63"/>
      <c r="L216" s="81"/>
    </row>
    <row r="217" spans="1:12" ht="14.5" hidden="1">
      <c r="A217" s="134"/>
      <c r="B217" s="62"/>
      <c r="C217" s="63"/>
      <c r="D217" s="51"/>
      <c r="E217" s="52"/>
      <c r="F217" s="135"/>
      <c r="G217" s="54"/>
      <c r="H217" s="53"/>
      <c r="I217" s="126"/>
      <c r="J217" s="136"/>
      <c r="K217" s="63"/>
      <c r="L217" s="81"/>
    </row>
    <row r="218" spans="1:12" ht="14.5" hidden="1">
      <c r="A218" s="134"/>
      <c r="B218" s="62"/>
      <c r="C218" s="63"/>
      <c r="D218" s="51"/>
      <c r="E218" s="52"/>
      <c r="F218" s="135"/>
      <c r="G218" s="54"/>
      <c r="H218" s="53"/>
      <c r="I218" s="126"/>
      <c r="J218" s="136"/>
      <c r="K218" s="63"/>
      <c r="L218" s="81"/>
    </row>
    <row r="219" spans="1:12" ht="14.5" hidden="1">
      <c r="A219" s="134"/>
      <c r="B219" s="62"/>
      <c r="C219" s="63"/>
      <c r="D219" s="51"/>
      <c r="E219" s="52"/>
      <c r="F219" s="135"/>
      <c r="G219" s="54"/>
      <c r="H219" s="53"/>
      <c r="I219" s="126"/>
      <c r="J219" s="136"/>
      <c r="K219" s="63"/>
      <c r="L219" s="81"/>
    </row>
    <row r="220" spans="1:12" ht="14.5" hidden="1">
      <c r="A220" s="134"/>
      <c r="B220" s="62"/>
      <c r="C220" s="63"/>
      <c r="D220" s="51"/>
      <c r="E220" s="52"/>
      <c r="F220" s="135"/>
      <c r="G220" s="54"/>
      <c r="H220" s="53"/>
      <c r="I220" s="126"/>
      <c r="J220" s="136"/>
      <c r="K220" s="63"/>
      <c r="L220" s="81"/>
    </row>
    <row r="221" spans="1:12" ht="14.5" hidden="1">
      <c r="A221" s="134"/>
      <c r="B221" s="62"/>
      <c r="C221" s="63"/>
      <c r="D221" s="51"/>
      <c r="E221" s="52"/>
      <c r="F221" s="135"/>
      <c r="G221" s="54"/>
      <c r="H221" s="53"/>
      <c r="I221" s="126"/>
      <c r="J221" s="136"/>
      <c r="K221" s="63"/>
      <c r="L221" s="81"/>
    </row>
    <row r="222" spans="1:12" ht="14.5" hidden="1">
      <c r="A222" s="134"/>
      <c r="B222" s="62"/>
      <c r="C222" s="63"/>
      <c r="D222" s="51"/>
      <c r="E222" s="52"/>
      <c r="F222" s="135"/>
      <c r="G222" s="54"/>
      <c r="H222" s="53"/>
      <c r="I222" s="126"/>
      <c r="J222" s="136"/>
      <c r="K222" s="63"/>
      <c r="L222" s="81"/>
    </row>
    <row r="223" spans="1:12" ht="14.5" hidden="1">
      <c r="A223" s="134"/>
      <c r="B223" s="62"/>
      <c r="C223" s="63"/>
      <c r="D223" s="51"/>
      <c r="E223" s="52"/>
      <c r="F223" s="135"/>
      <c r="G223" s="54"/>
      <c r="H223" s="53"/>
      <c r="I223" s="81"/>
      <c r="J223" s="136"/>
      <c r="K223" s="63"/>
      <c r="L223" s="81"/>
    </row>
    <row r="224" spans="1:12" ht="14.5">
      <c r="A224" s="137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</row>
    <row r="225" spans="1:12" ht="14.5">
      <c r="A225" s="138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1"/>
    </row>
    <row r="226" spans="1:12" ht="14.5">
      <c r="A226" s="282" t="s">
        <v>123</v>
      </c>
      <c r="B226" s="259"/>
      <c r="C226" s="259"/>
      <c r="D226" s="259"/>
      <c r="E226" s="259"/>
      <c r="F226" s="259"/>
      <c r="G226" s="259"/>
      <c r="H226" s="260"/>
      <c r="I226" s="126"/>
      <c r="J226" s="126"/>
      <c r="K226" s="126"/>
      <c r="L226" s="81"/>
    </row>
    <row r="227" spans="1:12" ht="14.5">
      <c r="A227" s="261"/>
      <c r="B227" s="262"/>
      <c r="C227" s="262"/>
      <c r="D227" s="262"/>
      <c r="E227" s="262"/>
      <c r="F227" s="262"/>
      <c r="G227" s="262"/>
      <c r="H227" s="263"/>
      <c r="I227" s="126"/>
      <c r="J227" s="126"/>
      <c r="K227" s="126"/>
      <c r="L227" s="81"/>
    </row>
    <row r="228" spans="1:12" ht="14.5">
      <c r="A228" s="283" t="s">
        <v>124</v>
      </c>
      <c r="B228" s="265"/>
      <c r="C228" s="284" t="s">
        <v>125</v>
      </c>
      <c r="D228" s="267"/>
      <c r="E228" s="267"/>
      <c r="F228" s="267"/>
      <c r="G228" s="267"/>
      <c r="H228" s="265"/>
      <c r="I228" s="126"/>
      <c r="J228" s="127" t="s">
        <v>184</v>
      </c>
      <c r="K228" s="29" t="s">
        <v>185</v>
      </c>
      <c r="L228" s="81"/>
    </row>
    <row r="229" spans="1:12" ht="14.5">
      <c r="A229" s="128"/>
      <c r="B229" s="128"/>
      <c r="C229" s="128"/>
      <c r="D229" s="29"/>
      <c r="E229" s="29"/>
      <c r="F229" s="29"/>
      <c r="G229" s="29"/>
      <c r="H229" s="29"/>
      <c r="I229" s="126"/>
      <c r="J229" s="29"/>
      <c r="K229" s="29"/>
      <c r="L229" s="81"/>
    </row>
    <row r="230" spans="1:12" ht="14.5">
      <c r="A230" s="285" t="s">
        <v>298</v>
      </c>
      <c r="B230" s="269"/>
      <c r="C230" s="269"/>
      <c r="D230" s="269"/>
      <c r="E230" s="269"/>
      <c r="F230" s="269"/>
      <c r="G230" s="269"/>
      <c r="H230" s="270"/>
      <c r="I230" s="126"/>
      <c r="J230" s="286" t="str">
        <f>UPPER(A226)</f>
        <v>«SUZDAL CUP»</v>
      </c>
      <c r="K230" s="287"/>
      <c r="L230" s="81"/>
    </row>
    <row r="231" spans="1:12" ht="14.5">
      <c r="A231" s="129"/>
      <c r="B231" s="130" t="s">
        <v>1</v>
      </c>
      <c r="C231" s="131" t="s">
        <v>128</v>
      </c>
      <c r="D231" s="35" t="s">
        <v>129</v>
      </c>
      <c r="E231" s="290" t="s">
        <v>187</v>
      </c>
      <c r="F231" s="269"/>
      <c r="G231" s="269"/>
      <c r="H231" s="270"/>
      <c r="I231" s="126"/>
      <c r="J231" s="288"/>
      <c r="K231" s="289"/>
      <c r="L231" s="81"/>
    </row>
    <row r="232" spans="1:12" ht="14.5">
      <c r="A232" s="132" t="s">
        <v>130</v>
      </c>
      <c r="B232" s="133"/>
      <c r="C232" s="131" t="s">
        <v>131</v>
      </c>
      <c r="D232" s="133"/>
      <c r="E232" s="35" t="s">
        <v>132</v>
      </c>
      <c r="F232" s="35" t="s">
        <v>133</v>
      </c>
      <c r="G232" s="35" t="s">
        <v>134</v>
      </c>
      <c r="H232" s="35" t="s">
        <v>135</v>
      </c>
      <c r="I232" s="126"/>
      <c r="J232" s="291" t="str">
        <f>CONCATENATE("ИТОГОВОЕ МЕСТО ",UPPER(A230))</f>
        <v>ИТОГОВОЕ МЕСТО ЮНОШИ - 15-18 ЛЕТ (2009-2006 Г.Р.) – ТРЕК 500 М (КРУГ 70-100 М)</v>
      </c>
      <c r="K232" s="270"/>
      <c r="L232" s="81"/>
    </row>
    <row r="233" spans="1:12" ht="14.5">
      <c r="A233" s="134">
        <f t="shared" ref="A233:A236" si="21">H233</f>
        <v>2</v>
      </c>
      <c r="B233" s="62">
        <f>VLOOKUP(C233,'Список общий'!$B$2:$F$115,2,0)</f>
        <v>60</v>
      </c>
      <c r="C233" s="63" t="s">
        <v>87</v>
      </c>
      <c r="D233" s="51" t="str">
        <f>VLOOKUP(C233,'Список общий'!$B$2:$F$115,3,0)</f>
        <v>Ярославская область</v>
      </c>
      <c r="E233" s="52" t="s">
        <v>299</v>
      </c>
      <c r="F233" s="135">
        <v>0</v>
      </c>
      <c r="G233" s="54">
        <f t="shared" ref="G233:G236" si="22">IF((F233&gt;1), 9999,MID(E233,1,1)*60+MID(E233,3,2)+MID(E233,6,3)/1000)</f>
        <v>69.92</v>
      </c>
      <c r="H233" s="53">
        <f t="shared" ref="H233:H236" si="23">RANK(G233,$G$233:$G$236,1)</f>
        <v>2</v>
      </c>
      <c r="I233" s="126"/>
      <c r="J233" s="136">
        <v>1</v>
      </c>
      <c r="K233" s="63" t="str">
        <f t="shared" ref="K233:K234" si="24">VLOOKUP(J233,$A$233:$H$236,3,)</f>
        <v>Чернов Матвей Вячеславович</v>
      </c>
      <c r="L233" s="81"/>
    </row>
    <row r="234" spans="1:12" ht="14.5">
      <c r="A234" s="148">
        <f t="shared" si="21"/>
        <v>3</v>
      </c>
      <c r="B234" s="149">
        <f>VLOOKUP(C234,'Список общий'!$B$2:$F$115,2,0)</f>
        <v>67</v>
      </c>
      <c r="C234" s="150" t="s">
        <v>94</v>
      </c>
      <c r="D234" s="151" t="str">
        <f>VLOOKUP(C234,'Список общий'!$B$2:$F$115,3,0)</f>
        <v>Самарская область</v>
      </c>
      <c r="E234" s="152" t="s">
        <v>164</v>
      </c>
      <c r="F234" s="153">
        <v>0</v>
      </c>
      <c r="G234" s="154">
        <f t="shared" si="22"/>
        <v>639.99900000000002</v>
      </c>
      <c r="H234" s="155">
        <f t="shared" si="23"/>
        <v>3</v>
      </c>
      <c r="I234" s="126"/>
      <c r="J234" s="136">
        <v>2</v>
      </c>
      <c r="K234" s="63" t="str">
        <f t="shared" si="24"/>
        <v xml:space="preserve">Ракчеев Матвей Максимович </v>
      </c>
      <c r="L234" s="81"/>
    </row>
    <row r="235" spans="1:12" ht="14.5">
      <c r="A235" s="134">
        <f t="shared" si="21"/>
        <v>1</v>
      </c>
      <c r="B235" s="62">
        <f>VLOOKUP(C235,'Список общий'!$B$2:$F$115,2,0)</f>
        <v>83</v>
      </c>
      <c r="C235" s="63" t="s">
        <v>109</v>
      </c>
      <c r="D235" s="51" t="str">
        <f>VLOOKUP(C235,'Список общий'!$B$2:$F$115,3,0)</f>
        <v>Республика Башкортостан</v>
      </c>
      <c r="E235" s="52" t="s">
        <v>300</v>
      </c>
      <c r="F235" s="135">
        <v>0</v>
      </c>
      <c r="G235" s="54">
        <f t="shared" si="22"/>
        <v>65.48</v>
      </c>
      <c r="H235" s="53">
        <f t="shared" si="23"/>
        <v>1</v>
      </c>
      <c r="I235" s="126"/>
      <c r="J235" s="136">
        <v>3</v>
      </c>
      <c r="K235" s="63"/>
      <c r="L235" s="81"/>
    </row>
    <row r="236" spans="1:12" ht="14.5">
      <c r="A236" s="148">
        <f t="shared" si="21"/>
        <v>3</v>
      </c>
      <c r="B236" s="149">
        <f>VLOOKUP(C236,'Список общий'!$B$2:$F$115,2,0)</f>
        <v>85</v>
      </c>
      <c r="C236" s="150" t="s">
        <v>112</v>
      </c>
      <c r="D236" s="151" t="str">
        <f>VLOOKUP(C236,'Список общий'!$B$2:$F$115,3,0)</f>
        <v xml:space="preserve">Ярославская область </v>
      </c>
      <c r="E236" s="152" t="s">
        <v>164</v>
      </c>
      <c r="F236" s="153">
        <v>0</v>
      </c>
      <c r="G236" s="154">
        <f t="shared" si="22"/>
        <v>639.99900000000002</v>
      </c>
      <c r="H236" s="155">
        <f t="shared" si="23"/>
        <v>3</v>
      </c>
      <c r="I236" s="126"/>
      <c r="J236" s="136">
        <v>4</v>
      </c>
      <c r="K236" s="63"/>
      <c r="L236" s="81"/>
    </row>
    <row r="237" spans="1:12" ht="14.5" hidden="1">
      <c r="A237" s="134"/>
      <c r="B237" s="62"/>
      <c r="C237" s="63"/>
      <c r="D237" s="51"/>
      <c r="E237" s="52"/>
      <c r="F237" s="135"/>
      <c r="G237" s="54"/>
      <c r="H237" s="53"/>
      <c r="I237" s="126"/>
      <c r="J237" s="136"/>
      <c r="K237" s="63"/>
      <c r="L237" s="81"/>
    </row>
    <row r="238" spans="1:12" ht="14.5" hidden="1">
      <c r="A238" s="134"/>
      <c r="B238" s="62"/>
      <c r="C238" s="63"/>
      <c r="D238" s="51"/>
      <c r="E238" s="52"/>
      <c r="F238" s="135"/>
      <c r="G238" s="54"/>
      <c r="H238" s="53"/>
      <c r="I238" s="126"/>
      <c r="J238" s="136"/>
      <c r="K238" s="63"/>
      <c r="L238" s="81"/>
    </row>
    <row r="239" spans="1:12" ht="14.5" hidden="1">
      <c r="A239" s="134"/>
      <c r="B239" s="62"/>
      <c r="C239" s="63"/>
      <c r="D239" s="51"/>
      <c r="E239" s="52"/>
      <c r="F239" s="135"/>
      <c r="G239" s="54"/>
      <c r="H239" s="53"/>
      <c r="I239" s="126"/>
      <c r="J239" s="136"/>
      <c r="K239" s="63"/>
      <c r="L239" s="81"/>
    </row>
    <row r="240" spans="1:12" ht="14.5" hidden="1">
      <c r="A240" s="134"/>
      <c r="B240" s="62"/>
      <c r="C240" s="63"/>
      <c r="D240" s="51"/>
      <c r="E240" s="52"/>
      <c r="F240" s="135"/>
      <c r="G240" s="54"/>
      <c r="H240" s="53"/>
      <c r="I240" s="126"/>
      <c r="J240" s="136"/>
      <c r="K240" s="63"/>
      <c r="L240" s="81"/>
    </row>
    <row r="241" spans="1:12" ht="14.5" hidden="1">
      <c r="A241" s="134"/>
      <c r="B241" s="62"/>
      <c r="C241" s="63"/>
      <c r="D241" s="51"/>
      <c r="E241" s="52"/>
      <c r="F241" s="135"/>
      <c r="G241" s="54"/>
      <c r="H241" s="53"/>
      <c r="I241" s="126"/>
      <c r="J241" s="136"/>
      <c r="K241" s="63"/>
      <c r="L241" s="81"/>
    </row>
    <row r="242" spans="1:12" ht="14.5" hidden="1">
      <c r="A242" s="134"/>
      <c r="B242" s="62"/>
      <c r="C242" s="63"/>
      <c r="D242" s="51"/>
      <c r="E242" s="52"/>
      <c r="F242" s="135"/>
      <c r="G242" s="54"/>
      <c r="H242" s="53"/>
      <c r="I242" s="126"/>
      <c r="J242" s="136"/>
      <c r="K242" s="63"/>
      <c r="L242" s="81"/>
    </row>
    <row r="243" spans="1:12" ht="14.5" hidden="1">
      <c r="A243" s="134"/>
      <c r="B243" s="62"/>
      <c r="C243" s="63"/>
      <c r="D243" s="51"/>
      <c r="E243" s="52"/>
      <c r="F243" s="135"/>
      <c r="G243" s="54"/>
      <c r="H243" s="53"/>
      <c r="I243" s="126"/>
      <c r="J243" s="136"/>
      <c r="K243" s="63"/>
      <c r="L243" s="81"/>
    </row>
    <row r="244" spans="1:12" ht="14.5" hidden="1">
      <c r="A244" s="134"/>
      <c r="B244" s="62"/>
      <c r="C244" s="63"/>
      <c r="D244" s="51"/>
      <c r="E244" s="52"/>
      <c r="F244" s="135"/>
      <c r="G244" s="54"/>
      <c r="H244" s="53"/>
      <c r="I244" s="126"/>
      <c r="J244" s="136"/>
      <c r="K244" s="63"/>
      <c r="L244" s="81"/>
    </row>
    <row r="245" spans="1:12" ht="14.5" hidden="1">
      <c r="A245" s="134"/>
      <c r="B245" s="62"/>
      <c r="C245" s="63"/>
      <c r="D245" s="51"/>
      <c r="E245" s="52"/>
      <c r="F245" s="135"/>
      <c r="G245" s="54"/>
      <c r="H245" s="53"/>
      <c r="I245" s="126"/>
      <c r="J245" s="136"/>
      <c r="K245" s="63"/>
      <c r="L245" s="81"/>
    </row>
    <row r="246" spans="1:12" ht="14.5" hidden="1">
      <c r="A246" s="134"/>
      <c r="B246" s="62"/>
      <c r="C246" s="63"/>
      <c r="D246" s="51"/>
      <c r="E246" s="52"/>
      <c r="F246" s="135"/>
      <c r="G246" s="54"/>
      <c r="H246" s="53"/>
      <c r="I246" s="126"/>
      <c r="J246" s="136"/>
      <c r="K246" s="63"/>
      <c r="L246" s="81"/>
    </row>
    <row r="247" spans="1:12" ht="14.5" hidden="1">
      <c r="A247" s="134"/>
      <c r="B247" s="62"/>
      <c r="C247" s="63"/>
      <c r="D247" s="51"/>
      <c r="E247" s="52"/>
      <c r="F247" s="135"/>
      <c r="G247" s="54"/>
      <c r="H247" s="53"/>
      <c r="I247" s="126"/>
      <c r="J247" s="136"/>
      <c r="K247" s="63"/>
      <c r="L247" s="81"/>
    </row>
    <row r="248" spans="1:12" ht="14.5" hidden="1">
      <c r="A248" s="134"/>
      <c r="B248" s="62"/>
      <c r="C248" s="63"/>
      <c r="D248" s="51"/>
      <c r="E248" s="52"/>
      <c r="F248" s="135"/>
      <c r="G248" s="54"/>
      <c r="H248" s="53"/>
      <c r="I248" s="81"/>
      <c r="J248" s="136"/>
      <c r="K248" s="63"/>
      <c r="L248" s="81"/>
    </row>
    <row r="249" spans="1:12" ht="14.5">
      <c r="A249" s="137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</row>
    <row r="250" spans="1:12" ht="14.5">
      <c r="A250" s="138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1"/>
    </row>
    <row r="251" spans="1:12" ht="14.5">
      <c r="A251" s="282" t="s">
        <v>123</v>
      </c>
      <c r="B251" s="259"/>
      <c r="C251" s="259"/>
      <c r="D251" s="259"/>
      <c r="E251" s="259"/>
      <c r="F251" s="259"/>
      <c r="G251" s="259"/>
      <c r="H251" s="260"/>
      <c r="I251" s="126"/>
      <c r="J251" s="126"/>
      <c r="K251" s="126"/>
      <c r="L251" s="81"/>
    </row>
    <row r="252" spans="1:12" ht="14.5">
      <c r="A252" s="261"/>
      <c r="B252" s="262"/>
      <c r="C252" s="262"/>
      <c r="D252" s="262"/>
      <c r="E252" s="262"/>
      <c r="F252" s="262"/>
      <c r="G252" s="262"/>
      <c r="H252" s="263"/>
      <c r="I252" s="126"/>
      <c r="J252" s="126"/>
      <c r="K252" s="126"/>
      <c r="L252" s="81"/>
    </row>
    <row r="253" spans="1:12" ht="14.5">
      <c r="A253" s="283" t="s">
        <v>124</v>
      </c>
      <c r="B253" s="265"/>
      <c r="C253" s="284" t="s">
        <v>125</v>
      </c>
      <c r="D253" s="267"/>
      <c r="E253" s="267"/>
      <c r="F253" s="267"/>
      <c r="G253" s="267"/>
      <c r="H253" s="265"/>
      <c r="I253" s="126"/>
      <c r="J253" s="127" t="s">
        <v>184</v>
      </c>
      <c r="K253" s="29" t="s">
        <v>185</v>
      </c>
      <c r="L253" s="81"/>
    </row>
    <row r="254" spans="1:12" ht="14.5">
      <c r="A254" s="128"/>
      <c r="B254" s="128"/>
      <c r="C254" s="128"/>
      <c r="D254" s="29"/>
      <c r="E254" s="29"/>
      <c r="F254" s="29"/>
      <c r="G254" s="29"/>
      <c r="H254" s="29"/>
      <c r="I254" s="126"/>
      <c r="J254" s="29"/>
      <c r="K254" s="29"/>
      <c r="L254" s="81"/>
    </row>
    <row r="255" spans="1:12" ht="14.5">
      <c r="A255" s="303" t="s">
        <v>301</v>
      </c>
      <c r="B255" s="269"/>
      <c r="C255" s="269"/>
      <c r="D255" s="269"/>
      <c r="E255" s="269"/>
      <c r="F255" s="269"/>
      <c r="G255" s="269"/>
      <c r="H255" s="270"/>
      <c r="I255" s="126"/>
      <c r="J255" s="286" t="str">
        <f>UPPER(A251)</f>
        <v>«SUZDAL CUP»</v>
      </c>
      <c r="K255" s="287"/>
      <c r="L255" s="81"/>
    </row>
    <row r="256" spans="1:12" ht="14.5">
      <c r="A256" s="129"/>
      <c r="B256" s="130" t="s">
        <v>1</v>
      </c>
      <c r="C256" s="131" t="s">
        <v>128</v>
      </c>
      <c r="D256" s="35" t="s">
        <v>129</v>
      </c>
      <c r="E256" s="290" t="s">
        <v>187</v>
      </c>
      <c r="F256" s="269"/>
      <c r="G256" s="269"/>
      <c r="H256" s="270"/>
      <c r="I256" s="126"/>
      <c r="J256" s="288"/>
      <c r="K256" s="289"/>
      <c r="L256" s="81"/>
    </row>
    <row r="257" spans="1:12" ht="14.5">
      <c r="A257" s="132" t="s">
        <v>130</v>
      </c>
      <c r="B257" s="133"/>
      <c r="C257" s="131" t="s">
        <v>131</v>
      </c>
      <c r="D257" s="133"/>
      <c r="E257" s="35" t="s">
        <v>132</v>
      </c>
      <c r="F257" s="35" t="s">
        <v>133</v>
      </c>
      <c r="G257" s="35" t="s">
        <v>134</v>
      </c>
      <c r="H257" s="35" t="s">
        <v>135</v>
      </c>
      <c r="I257" s="126"/>
      <c r="J257" s="291" t="str">
        <f>CONCATENATE("ИТОГОВОЕ МЕСТО ",UPPER(A255))</f>
        <v>ИТОГОВОЕ МЕСТО ЖЕНЩИНЫ - 19-39 ЛЕТ (2005-1995 Г.Р.) – ТРЕК 500 М (КРУГ 70-100 М)</v>
      </c>
      <c r="K257" s="270"/>
      <c r="L257" s="81"/>
    </row>
    <row r="258" spans="1:12" ht="14.5">
      <c r="A258" s="134">
        <f t="shared" ref="A258:A262" si="25">H258</f>
        <v>2</v>
      </c>
      <c r="B258" s="62">
        <f>VLOOKUP(C258,'Список общий'!$B$2:$F$115,2,0)</f>
        <v>6</v>
      </c>
      <c r="C258" s="63" t="s">
        <v>22</v>
      </c>
      <c r="D258" s="51" t="str">
        <f>VLOOKUP(C258,'Список общий'!$B$2:$F$115,3,0)</f>
        <v>Санкт-Петербург</v>
      </c>
      <c r="E258" s="52" t="s">
        <v>302</v>
      </c>
      <c r="F258" s="135">
        <v>0</v>
      </c>
      <c r="G258" s="54">
        <f t="shared" ref="G258:G262" si="26">IF((F258&gt;1), 9999,MID(E258,1,1)*60+MID(E258,3,2)+MID(E258,6,3)/1000)</f>
        <v>78.349999999999994</v>
      </c>
      <c r="H258" s="53">
        <f t="shared" ref="H258:H262" si="27">RANK(G258,$G$258:$G$262,1)</f>
        <v>2</v>
      </c>
      <c r="I258" s="126"/>
      <c r="J258" s="136">
        <v>1</v>
      </c>
      <c r="K258" s="63" t="str">
        <f t="shared" ref="K258:K260" si="28">VLOOKUP(J258,$A$258:$H$262,3,)</f>
        <v>Кукушкина Анна Дмитриевна</v>
      </c>
      <c r="L258" s="81"/>
    </row>
    <row r="259" spans="1:12" ht="14.5">
      <c r="A259" s="134">
        <f t="shared" si="25"/>
        <v>1</v>
      </c>
      <c r="B259" s="62">
        <f>VLOOKUP(C259,'Список общий'!$B$2:$F$115,2,0)</f>
        <v>40</v>
      </c>
      <c r="C259" s="63" t="s">
        <v>64</v>
      </c>
      <c r="D259" s="51" t="str">
        <f>VLOOKUP(C259,'Список общий'!$B$2:$F$115,3,0)</f>
        <v>Самарская область</v>
      </c>
      <c r="E259" s="52" t="s">
        <v>249</v>
      </c>
      <c r="F259" s="135">
        <v>0</v>
      </c>
      <c r="G259" s="54">
        <f t="shared" si="26"/>
        <v>73.23</v>
      </c>
      <c r="H259" s="53">
        <f t="shared" si="27"/>
        <v>1</v>
      </c>
      <c r="I259" s="126"/>
      <c r="J259" s="136">
        <v>2</v>
      </c>
      <c r="K259" s="63" t="str">
        <f t="shared" si="28"/>
        <v xml:space="preserve">Ардашева Лидия Сергеевна </v>
      </c>
      <c r="L259" s="81"/>
    </row>
    <row r="260" spans="1:12" ht="14.5">
      <c r="A260" s="134">
        <f t="shared" si="25"/>
        <v>5</v>
      </c>
      <c r="B260" s="62">
        <f>VLOOKUP(C260,'Список общий'!$B$2:$F$115,2,0)</f>
        <v>59</v>
      </c>
      <c r="C260" s="63" t="s">
        <v>86</v>
      </c>
      <c r="D260" s="51" t="str">
        <f>VLOOKUP(C260,'Список общий'!$B$2:$F$115,3,0)</f>
        <v xml:space="preserve">Санкт-Петербург </v>
      </c>
      <c r="E260" s="52" t="s">
        <v>303</v>
      </c>
      <c r="F260" s="135">
        <v>0</v>
      </c>
      <c r="G260" s="54">
        <f t="shared" si="26"/>
        <v>94.6</v>
      </c>
      <c r="H260" s="53">
        <f t="shared" si="27"/>
        <v>5</v>
      </c>
      <c r="I260" s="126"/>
      <c r="J260" s="136">
        <v>3</v>
      </c>
      <c r="K260" s="63" t="str">
        <f t="shared" si="28"/>
        <v>Юденкова Виктория Юрьевна</v>
      </c>
      <c r="L260" s="81"/>
    </row>
    <row r="261" spans="1:12" ht="14.5">
      <c r="A261" s="134">
        <f t="shared" si="25"/>
        <v>4</v>
      </c>
      <c r="B261" s="62">
        <f>VLOOKUP(C261,'Список общий'!$B$2:$F$115,2,0)</f>
        <v>72</v>
      </c>
      <c r="C261" s="63" t="s">
        <v>98</v>
      </c>
      <c r="D261" s="51" t="str">
        <f>VLOOKUP(C261,'Список общий'!$B$2:$F$115,3,0)</f>
        <v xml:space="preserve">Республика Башкортостан </v>
      </c>
      <c r="E261" s="52" t="s">
        <v>304</v>
      </c>
      <c r="F261" s="135">
        <v>0</v>
      </c>
      <c r="G261" s="54">
        <f t="shared" si="26"/>
        <v>89.29</v>
      </c>
      <c r="H261" s="53">
        <f t="shared" si="27"/>
        <v>4</v>
      </c>
      <c r="I261" s="126"/>
      <c r="J261" s="136"/>
      <c r="K261" s="63"/>
      <c r="L261" s="81"/>
    </row>
    <row r="262" spans="1:12" ht="14.5">
      <c r="A262" s="134">
        <f t="shared" si="25"/>
        <v>3</v>
      </c>
      <c r="B262" s="62">
        <f>VLOOKUP(C262,'Список общий'!$B$2:$F$115,2,0)</f>
        <v>90</v>
      </c>
      <c r="C262" s="63" t="s">
        <v>117</v>
      </c>
      <c r="D262" s="51" t="str">
        <f>VLOOKUP(C262,'Список общий'!$B$2:$F$115,3,0)</f>
        <v>Московская область</v>
      </c>
      <c r="E262" s="52" t="s">
        <v>305</v>
      </c>
      <c r="F262" s="135">
        <v>0</v>
      </c>
      <c r="G262" s="54">
        <f t="shared" si="26"/>
        <v>79.349999999999994</v>
      </c>
      <c r="H262" s="53">
        <f t="shared" si="27"/>
        <v>3</v>
      </c>
      <c r="I262" s="126"/>
      <c r="J262" s="136"/>
      <c r="K262" s="63"/>
      <c r="L262" s="81"/>
    </row>
    <row r="263" spans="1:12" ht="14.5">
      <c r="A263" s="134"/>
      <c r="B263" s="62"/>
      <c r="C263" s="63"/>
      <c r="D263" s="51"/>
      <c r="E263" s="52"/>
      <c r="F263" s="135"/>
      <c r="G263" s="54"/>
      <c r="H263" s="53"/>
      <c r="I263" s="126"/>
      <c r="J263" s="136"/>
      <c r="K263" s="63"/>
      <c r="L263" s="81"/>
    </row>
    <row r="264" spans="1:12" ht="14.5">
      <c r="A264" s="134"/>
      <c r="B264" s="62"/>
      <c r="C264" s="63"/>
      <c r="D264" s="51"/>
      <c r="E264" s="52"/>
      <c r="F264" s="135"/>
      <c r="G264" s="54"/>
      <c r="H264" s="53"/>
      <c r="I264" s="126"/>
      <c r="J264" s="286" t="s">
        <v>306</v>
      </c>
      <c r="K264" s="287"/>
      <c r="L264" s="81"/>
    </row>
    <row r="265" spans="1:12" ht="14.5">
      <c r="A265" s="134"/>
      <c r="B265" s="62"/>
      <c r="C265" s="63"/>
      <c r="D265" s="51"/>
      <c r="E265" s="52"/>
      <c r="F265" s="135"/>
      <c r="G265" s="54"/>
      <c r="H265" s="53"/>
      <c r="I265" s="126"/>
      <c r="J265" s="288"/>
      <c r="K265" s="289"/>
      <c r="L265" s="81"/>
    </row>
    <row r="266" spans="1:12" ht="14.5">
      <c r="A266" s="134"/>
      <c r="B266" s="62"/>
      <c r="C266" s="63"/>
      <c r="D266" s="51"/>
      <c r="E266" s="52"/>
      <c r="F266" s="135"/>
      <c r="G266" s="54"/>
      <c r="H266" s="53"/>
      <c r="I266" s="126"/>
      <c r="J266" s="291" t="s">
        <v>307</v>
      </c>
      <c r="K266" s="270"/>
      <c r="L266" s="81"/>
    </row>
    <row r="267" spans="1:12" ht="14.5">
      <c r="A267" s="134"/>
      <c r="B267" s="62"/>
      <c r="C267" s="63"/>
      <c r="D267" s="51"/>
      <c r="E267" s="52"/>
      <c r="F267" s="135"/>
      <c r="G267" s="54"/>
      <c r="H267" s="53"/>
      <c r="I267" s="126"/>
      <c r="J267" s="136">
        <v>1</v>
      </c>
      <c r="K267" s="63" t="s">
        <v>98</v>
      </c>
      <c r="L267" s="81"/>
    </row>
    <row r="268" spans="1:12" ht="14.5">
      <c r="A268" s="134"/>
      <c r="B268" s="62"/>
      <c r="C268" s="63"/>
      <c r="D268" s="51"/>
      <c r="E268" s="52"/>
      <c r="F268" s="135"/>
      <c r="G268" s="54"/>
      <c r="H268" s="53"/>
      <c r="I268" s="126"/>
      <c r="J268" s="136">
        <v>2</v>
      </c>
      <c r="K268" s="63" t="s">
        <v>86</v>
      </c>
      <c r="L268" s="81"/>
    </row>
    <row r="269" spans="1:12" ht="14.5" hidden="1">
      <c r="A269" s="134"/>
      <c r="B269" s="62"/>
      <c r="C269" s="63"/>
      <c r="D269" s="51"/>
      <c r="E269" s="52"/>
      <c r="F269" s="135"/>
      <c r="G269" s="54"/>
      <c r="H269" s="53"/>
      <c r="I269" s="126"/>
      <c r="J269" s="136"/>
      <c r="K269" s="63"/>
      <c r="L269" s="81"/>
    </row>
    <row r="270" spans="1:12" ht="14.5" hidden="1">
      <c r="A270" s="134"/>
      <c r="B270" s="62"/>
      <c r="C270" s="63"/>
      <c r="D270" s="51"/>
      <c r="E270" s="52"/>
      <c r="F270" s="135"/>
      <c r="G270" s="54"/>
      <c r="H270" s="53"/>
      <c r="I270" s="126"/>
      <c r="J270" s="136"/>
      <c r="K270" s="63"/>
      <c r="L270" s="81"/>
    </row>
    <row r="271" spans="1:12" ht="14.5" hidden="1">
      <c r="A271" s="134"/>
      <c r="B271" s="62"/>
      <c r="C271" s="63"/>
      <c r="D271" s="51"/>
      <c r="E271" s="52"/>
      <c r="F271" s="135"/>
      <c r="G271" s="54"/>
      <c r="H271" s="53"/>
      <c r="I271" s="126"/>
      <c r="J271" s="136"/>
      <c r="K271" s="63"/>
      <c r="L271" s="81"/>
    </row>
    <row r="272" spans="1:12" ht="14.5" hidden="1">
      <c r="A272" s="134"/>
      <c r="B272" s="62"/>
      <c r="C272" s="63"/>
      <c r="D272" s="51"/>
      <c r="E272" s="52"/>
      <c r="F272" s="135"/>
      <c r="G272" s="54"/>
      <c r="H272" s="53"/>
      <c r="I272" s="126"/>
      <c r="J272" s="136"/>
      <c r="K272" s="63"/>
      <c r="L272" s="81"/>
    </row>
    <row r="273" spans="1:12" ht="14.5" hidden="1">
      <c r="A273" s="134"/>
      <c r="B273" s="62"/>
      <c r="C273" s="63"/>
      <c r="D273" s="51"/>
      <c r="E273" s="52"/>
      <c r="F273" s="135"/>
      <c r="G273" s="54"/>
      <c r="H273" s="53"/>
      <c r="I273" s="81"/>
      <c r="J273" s="136"/>
      <c r="K273" s="63"/>
      <c r="L273" s="81"/>
    </row>
    <row r="274" spans="1:12" ht="14.5" hidden="1">
      <c r="A274" s="137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</row>
    <row r="275" spans="1:12" ht="14.5">
      <c r="A275" s="138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1"/>
    </row>
    <row r="276" spans="1:12" ht="14.5">
      <c r="A276" s="282" t="s">
        <v>123</v>
      </c>
      <c r="B276" s="259"/>
      <c r="C276" s="259"/>
      <c r="D276" s="259"/>
      <c r="E276" s="259"/>
      <c r="F276" s="259"/>
      <c r="G276" s="259"/>
      <c r="H276" s="260"/>
      <c r="I276" s="126"/>
      <c r="J276" s="126"/>
      <c r="K276" s="126"/>
      <c r="L276" s="81"/>
    </row>
    <row r="277" spans="1:12" ht="14.5">
      <c r="A277" s="261"/>
      <c r="B277" s="262"/>
      <c r="C277" s="262"/>
      <c r="D277" s="262"/>
      <c r="E277" s="262"/>
      <c r="F277" s="262"/>
      <c r="G277" s="262"/>
      <c r="H277" s="263"/>
      <c r="I277" s="126"/>
      <c r="J277" s="126"/>
      <c r="K277" s="126"/>
      <c r="L277" s="81"/>
    </row>
    <row r="278" spans="1:12" ht="14.5">
      <c r="A278" s="283" t="s">
        <v>124</v>
      </c>
      <c r="B278" s="265"/>
      <c r="C278" s="284" t="s">
        <v>125</v>
      </c>
      <c r="D278" s="267"/>
      <c r="E278" s="267"/>
      <c r="F278" s="267"/>
      <c r="G278" s="267"/>
      <c r="H278" s="265"/>
      <c r="I278" s="126"/>
      <c r="J278" s="127" t="s">
        <v>184</v>
      </c>
      <c r="K278" s="29" t="s">
        <v>185</v>
      </c>
      <c r="L278" s="81"/>
    </row>
    <row r="279" spans="1:12" ht="14.5">
      <c r="A279" s="128"/>
      <c r="B279" s="128"/>
      <c r="C279" s="128"/>
      <c r="D279" s="29"/>
      <c r="E279" s="29"/>
      <c r="F279" s="29"/>
      <c r="G279" s="29"/>
      <c r="H279" s="29"/>
      <c r="I279" s="126"/>
      <c r="J279" s="29"/>
      <c r="K279" s="29"/>
      <c r="L279" s="81"/>
    </row>
    <row r="280" spans="1:12" ht="14.5">
      <c r="A280" s="303" t="s">
        <v>308</v>
      </c>
      <c r="B280" s="269"/>
      <c r="C280" s="269"/>
      <c r="D280" s="269"/>
      <c r="E280" s="269"/>
      <c r="F280" s="269"/>
      <c r="G280" s="269"/>
      <c r="H280" s="270"/>
      <c r="I280" s="126"/>
      <c r="J280" s="286" t="str">
        <f>UPPER(A276)</f>
        <v>«SUZDAL CUP»</v>
      </c>
      <c r="K280" s="287"/>
      <c r="L280" s="81"/>
    </row>
    <row r="281" spans="1:12" ht="14.5">
      <c r="A281" s="129"/>
      <c r="B281" s="130" t="s">
        <v>1</v>
      </c>
      <c r="C281" s="131" t="s">
        <v>128</v>
      </c>
      <c r="D281" s="35" t="s">
        <v>129</v>
      </c>
      <c r="E281" s="290" t="s">
        <v>187</v>
      </c>
      <c r="F281" s="269"/>
      <c r="G281" s="269"/>
      <c r="H281" s="270"/>
      <c r="I281" s="126"/>
      <c r="J281" s="288"/>
      <c r="K281" s="289"/>
      <c r="L281" s="81"/>
    </row>
    <row r="282" spans="1:12" ht="14.5">
      <c r="A282" s="132" t="s">
        <v>130</v>
      </c>
      <c r="B282" s="133"/>
      <c r="C282" s="131" t="s">
        <v>131</v>
      </c>
      <c r="D282" s="133"/>
      <c r="E282" s="35" t="s">
        <v>132</v>
      </c>
      <c r="F282" s="35" t="s">
        <v>133</v>
      </c>
      <c r="G282" s="35" t="s">
        <v>134</v>
      </c>
      <c r="H282" s="35" t="s">
        <v>135</v>
      </c>
      <c r="I282" s="126"/>
      <c r="J282" s="291" t="str">
        <f>CONCATENATE("ИТОГОВОЕ МЕСТО ",UPPER(A280))</f>
        <v>ИТОГОВОЕ МЕСТО МУЖЧИНЫ - (1995 И СТАРШЕ  Г.Р.) – ТРЕК 500 М (КРУГ 70-100 М)</v>
      </c>
      <c r="K282" s="270"/>
      <c r="L282" s="81"/>
    </row>
    <row r="283" spans="1:12" ht="14.5">
      <c r="A283" s="134">
        <f t="shared" ref="A283:A288" si="29">H283</f>
        <v>4</v>
      </c>
      <c r="B283" s="173">
        <v>52</v>
      </c>
      <c r="C283" s="63" t="s">
        <v>78</v>
      </c>
      <c r="D283" s="51" t="str">
        <f>VLOOKUP(C283,'Список общий'!$B$2:$F$115,3,0)</f>
        <v>Самарская область</v>
      </c>
      <c r="E283" s="52" t="s">
        <v>309</v>
      </c>
      <c r="F283" s="135">
        <v>0</v>
      </c>
      <c r="G283" s="54">
        <f t="shared" ref="G283:G288" si="30">IF((F283&gt;1), 9999,MID(E283,1,1)*60+MID(E283,3,2)+MID(E283,6,3)/1000)</f>
        <v>70.540000000000006</v>
      </c>
      <c r="H283" s="53">
        <f t="shared" ref="H283:H288" si="31">RANK(G283,$G$283:$G$288,1)</f>
        <v>4</v>
      </c>
      <c r="I283" s="126"/>
      <c r="J283" s="136">
        <v>1</v>
      </c>
      <c r="K283" s="63" t="str">
        <f t="shared" ref="K283:K288" si="32">VLOOKUP(J283,$A$283:$H$291,3,)</f>
        <v>Сухенко Илья Анатольевич</v>
      </c>
      <c r="L283" s="81"/>
    </row>
    <row r="284" spans="1:12" ht="14.5">
      <c r="A284" s="134">
        <f t="shared" si="29"/>
        <v>3</v>
      </c>
      <c r="B284" s="173">
        <v>55</v>
      </c>
      <c r="C284" s="63" t="s">
        <v>82</v>
      </c>
      <c r="D284" s="51" t="str">
        <f>VLOOKUP(C284,'Список общий'!$B$2:$F$115,3,0)</f>
        <v>Республика Башкортостан</v>
      </c>
      <c r="E284" s="52" t="s">
        <v>310</v>
      </c>
      <c r="F284" s="135">
        <v>0</v>
      </c>
      <c r="G284" s="54">
        <f t="shared" si="30"/>
        <v>69.349999999999994</v>
      </c>
      <c r="H284" s="53">
        <f t="shared" si="31"/>
        <v>3</v>
      </c>
      <c r="I284" s="126"/>
      <c r="J284" s="136">
        <v>2</v>
      </c>
      <c r="K284" s="63" t="str">
        <f t="shared" si="32"/>
        <v xml:space="preserve">Ситников Владимир Павлович </v>
      </c>
      <c r="L284" s="81"/>
    </row>
    <row r="285" spans="1:12" ht="14.5">
      <c r="A285" s="134">
        <f t="shared" si="29"/>
        <v>2</v>
      </c>
      <c r="B285" s="173">
        <v>68</v>
      </c>
      <c r="C285" s="63" t="s">
        <v>95</v>
      </c>
      <c r="D285" s="51" t="str">
        <f>VLOOKUP(C285,'Список общий'!$B$2:$F$115,3,0)</f>
        <v xml:space="preserve">Санкт-Петербург </v>
      </c>
      <c r="E285" s="52" t="s">
        <v>311</v>
      </c>
      <c r="F285" s="135">
        <v>0</v>
      </c>
      <c r="G285" s="54">
        <f t="shared" si="30"/>
        <v>67.599999999999994</v>
      </c>
      <c r="H285" s="53">
        <f t="shared" si="31"/>
        <v>2</v>
      </c>
      <c r="I285" s="126"/>
      <c r="J285" s="136">
        <v>3</v>
      </c>
      <c r="K285" s="63" t="str">
        <f t="shared" si="32"/>
        <v>Низамов Тимур Минасхатович</v>
      </c>
      <c r="L285" s="81"/>
    </row>
    <row r="286" spans="1:12" ht="14.5">
      <c r="A286" s="134">
        <f t="shared" si="29"/>
        <v>1</v>
      </c>
      <c r="B286" s="173">
        <v>70</v>
      </c>
      <c r="C286" s="63" t="s">
        <v>97</v>
      </c>
      <c r="D286" s="51" t="str">
        <f>VLOOKUP(C286,'Список общий'!$B$2:$F$115,3,0)</f>
        <v xml:space="preserve">Владимирская область </v>
      </c>
      <c r="E286" s="52" t="s">
        <v>312</v>
      </c>
      <c r="F286" s="135">
        <v>0</v>
      </c>
      <c r="G286" s="54">
        <f t="shared" si="30"/>
        <v>66.790000000000006</v>
      </c>
      <c r="H286" s="53">
        <f t="shared" si="31"/>
        <v>1</v>
      </c>
      <c r="I286" s="126"/>
      <c r="J286" s="136">
        <v>4</v>
      </c>
      <c r="K286" s="63" t="str">
        <f t="shared" si="32"/>
        <v>Муранов Владислав Алексеевич</v>
      </c>
      <c r="L286" s="81"/>
    </row>
    <row r="287" spans="1:12" ht="14.5">
      <c r="A287" s="134">
        <f t="shared" si="29"/>
        <v>6</v>
      </c>
      <c r="B287" s="173">
        <v>73</v>
      </c>
      <c r="C287" s="63" t="s">
        <v>99</v>
      </c>
      <c r="D287" s="51" t="str">
        <f>VLOOKUP(C287,'Список общий'!$B$2:$F$115,3,0)</f>
        <v xml:space="preserve">Санкт-Петербург </v>
      </c>
      <c r="E287" s="52" t="s">
        <v>257</v>
      </c>
      <c r="F287" s="135">
        <v>0</v>
      </c>
      <c r="G287" s="54">
        <f t="shared" si="30"/>
        <v>75.790000000000006</v>
      </c>
      <c r="H287" s="53">
        <f t="shared" si="31"/>
        <v>6</v>
      </c>
      <c r="I287" s="126"/>
      <c r="J287" s="136">
        <v>5</v>
      </c>
      <c r="K287" s="63" t="str">
        <f t="shared" si="32"/>
        <v xml:space="preserve">Широбоков Денис Васильевич </v>
      </c>
      <c r="L287" s="81"/>
    </row>
    <row r="288" spans="1:12" ht="14.5">
      <c r="A288" s="134">
        <f t="shared" si="29"/>
        <v>5</v>
      </c>
      <c r="B288" s="173">
        <v>86</v>
      </c>
      <c r="C288" s="63" t="s">
        <v>113</v>
      </c>
      <c r="D288" s="51" t="str">
        <f>VLOOKUP(C288,'Список общий'!$B$2:$F$115,3,0)</f>
        <v xml:space="preserve">Владимирская область </v>
      </c>
      <c r="E288" s="52" t="s">
        <v>260</v>
      </c>
      <c r="F288" s="135">
        <v>0</v>
      </c>
      <c r="G288" s="54">
        <f t="shared" si="30"/>
        <v>75.540000000000006</v>
      </c>
      <c r="H288" s="53">
        <f t="shared" si="31"/>
        <v>5</v>
      </c>
      <c r="I288" s="126"/>
      <c r="J288" s="136">
        <v>6</v>
      </c>
      <c r="K288" s="63" t="str">
        <f t="shared" si="32"/>
        <v>Траскин Александр Вадимович</v>
      </c>
      <c r="L288" s="81"/>
    </row>
    <row r="289" spans="1:12" ht="14.5">
      <c r="A289" s="140"/>
      <c r="B289" s="141"/>
      <c r="C289" s="142"/>
      <c r="D289" s="143"/>
      <c r="E289" s="144"/>
      <c r="F289" s="145"/>
      <c r="G289" s="146"/>
      <c r="H289" s="147"/>
      <c r="I289" s="126"/>
      <c r="J289" s="136">
        <v>7</v>
      </c>
      <c r="K289" s="63"/>
      <c r="L289" s="81"/>
    </row>
    <row r="290" spans="1:12" ht="14.5">
      <c r="A290" s="140"/>
      <c r="B290" s="141"/>
      <c r="C290" s="142"/>
      <c r="D290" s="143"/>
      <c r="E290" s="144"/>
      <c r="F290" s="145"/>
      <c r="G290" s="146"/>
      <c r="H290" s="147"/>
      <c r="I290" s="126"/>
      <c r="J290" s="136">
        <v>8</v>
      </c>
      <c r="K290" s="63"/>
      <c r="L290" s="81"/>
    </row>
    <row r="291" spans="1:12" ht="14.5">
      <c r="A291" s="140"/>
      <c r="B291" s="141"/>
      <c r="C291" s="142"/>
      <c r="D291" s="143"/>
      <c r="E291" s="144"/>
      <c r="F291" s="145"/>
      <c r="G291" s="146"/>
      <c r="H291" s="147"/>
      <c r="I291" s="126"/>
      <c r="J291" s="136">
        <v>9</v>
      </c>
      <c r="K291" s="63"/>
      <c r="L291" s="81"/>
    </row>
    <row r="292" spans="1:12" ht="14.5">
      <c r="A292" s="134"/>
      <c r="B292" s="62"/>
      <c r="C292" s="63"/>
      <c r="D292" s="51"/>
      <c r="E292" s="52"/>
      <c r="F292" s="135"/>
      <c r="G292" s="54"/>
      <c r="H292" s="53"/>
      <c r="I292" s="126"/>
      <c r="J292" s="136"/>
      <c r="K292" s="63"/>
      <c r="L292" s="81"/>
    </row>
    <row r="293" spans="1:12" ht="14.5">
      <c r="A293" s="303" t="s">
        <v>313</v>
      </c>
      <c r="B293" s="269"/>
      <c r="C293" s="269"/>
      <c r="D293" s="269"/>
      <c r="E293" s="269"/>
      <c r="F293" s="269"/>
      <c r="G293" s="269"/>
      <c r="H293" s="270"/>
      <c r="I293" s="126"/>
      <c r="J293" s="286" t="s">
        <v>306</v>
      </c>
      <c r="K293" s="287"/>
      <c r="L293" s="81"/>
    </row>
    <row r="294" spans="1:12" ht="14.5">
      <c r="A294" s="129"/>
      <c r="B294" s="130" t="s">
        <v>1</v>
      </c>
      <c r="C294" s="131" t="s">
        <v>128</v>
      </c>
      <c r="D294" s="35" t="s">
        <v>129</v>
      </c>
      <c r="E294" s="290" t="s">
        <v>187</v>
      </c>
      <c r="F294" s="269"/>
      <c r="G294" s="269"/>
      <c r="H294" s="270"/>
      <c r="I294" s="126"/>
      <c r="J294" s="288"/>
      <c r="K294" s="289"/>
      <c r="L294" s="81"/>
    </row>
    <row r="295" spans="1:12" ht="14.5">
      <c r="A295" s="132" t="s">
        <v>130</v>
      </c>
      <c r="B295" s="133"/>
      <c r="C295" s="131" t="s">
        <v>131</v>
      </c>
      <c r="D295" s="133"/>
      <c r="E295" s="35" t="s">
        <v>132</v>
      </c>
      <c r="F295" s="35" t="s">
        <v>133</v>
      </c>
      <c r="G295" s="35" t="s">
        <v>134</v>
      </c>
      <c r="H295" s="35" t="s">
        <v>135</v>
      </c>
      <c r="I295" s="126"/>
      <c r="J295" s="291" t="str">
        <f>CONCATENATE("ИТОГОВОЕ МЕСТО ",UPPER(A293))</f>
        <v>ИТОГОВОЕ МЕСТО МУЖЧИНЫ - 30-39 ЛЕТ (2005-1995 Г.Р.) – ТРЕК 500 М (КРУГ 70-100 М)</v>
      </c>
      <c r="K295" s="270"/>
      <c r="L295" s="81"/>
    </row>
    <row r="296" spans="1:12" ht="14.5">
      <c r="A296" s="134">
        <f>H296</f>
        <v>1</v>
      </c>
      <c r="B296" s="173">
        <v>18</v>
      </c>
      <c r="C296" s="63" t="s">
        <v>39</v>
      </c>
      <c r="D296" s="51" t="str">
        <f>VLOOKUP(C296,'Список общий'!$B$2:$F$115,3,0)</f>
        <v>Республика Башкортостан</v>
      </c>
      <c r="E296" s="52" t="s">
        <v>314</v>
      </c>
      <c r="F296" s="135">
        <v>0</v>
      </c>
      <c r="G296" s="54">
        <f>IF((F296&gt;1), 9999,MID(E296,1,1)*60+MID(E296,3,2)+MID(E296,6,3)/1000)</f>
        <v>87.6</v>
      </c>
      <c r="H296" s="53">
        <v>1</v>
      </c>
      <c r="I296" s="126"/>
      <c r="J296" s="136">
        <v>1</v>
      </c>
      <c r="K296" s="63" t="str">
        <f>C296</f>
        <v>Головастиков Владимир Юрьевич</v>
      </c>
      <c r="L296" s="81"/>
    </row>
    <row r="297" spans="1:12" ht="14.5">
      <c r="A297" s="134"/>
      <c r="B297" s="62"/>
      <c r="C297" s="63"/>
      <c r="D297" s="51"/>
      <c r="E297" s="52"/>
      <c r="F297" s="135"/>
      <c r="G297" s="54"/>
      <c r="H297" s="53"/>
      <c r="I297" s="126"/>
      <c r="J297" s="136"/>
      <c r="K297" s="63"/>
      <c r="L297" s="81"/>
    </row>
    <row r="298" spans="1:12" ht="14.5">
      <c r="A298" s="134"/>
      <c r="B298" s="62"/>
      <c r="C298" s="63"/>
      <c r="D298" s="51"/>
      <c r="E298" s="52"/>
      <c r="F298" s="135"/>
      <c r="G298" s="54"/>
      <c r="H298" s="53"/>
      <c r="I298" s="81"/>
      <c r="J298" s="136"/>
      <c r="K298" s="63"/>
      <c r="L298" s="81"/>
    </row>
    <row r="299" spans="1:12" ht="14.5">
      <c r="A299" s="137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</row>
    <row r="300" spans="1:12" ht="14.5">
      <c r="A300" s="138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1"/>
    </row>
  </sheetData>
  <mergeCells count="90">
    <mergeCell ref="J132:K132"/>
    <mergeCell ref="J264:K265"/>
    <mergeCell ref="J266:K266"/>
    <mergeCell ref="A251:H252"/>
    <mergeCell ref="A253:B253"/>
    <mergeCell ref="C253:H253"/>
    <mergeCell ref="A255:H255"/>
    <mergeCell ref="J255:K256"/>
    <mergeCell ref="E256:H256"/>
    <mergeCell ref="J257:K257"/>
    <mergeCell ref="J107:K107"/>
    <mergeCell ref="A126:H127"/>
    <mergeCell ref="A128:B128"/>
    <mergeCell ref="C128:H128"/>
    <mergeCell ref="A130:H130"/>
    <mergeCell ref="J130:K131"/>
    <mergeCell ref="E131:H131"/>
    <mergeCell ref="J82:K82"/>
    <mergeCell ref="A101:H102"/>
    <mergeCell ref="A103:B103"/>
    <mergeCell ref="C103:H103"/>
    <mergeCell ref="A105:H105"/>
    <mergeCell ref="J105:K106"/>
    <mergeCell ref="E106:H106"/>
    <mergeCell ref="J57:K57"/>
    <mergeCell ref="A76:H77"/>
    <mergeCell ref="A78:B78"/>
    <mergeCell ref="C78:H78"/>
    <mergeCell ref="A80:H80"/>
    <mergeCell ref="J80:K81"/>
    <mergeCell ref="E81:H81"/>
    <mergeCell ref="J32:K32"/>
    <mergeCell ref="A51:H52"/>
    <mergeCell ref="A53:B53"/>
    <mergeCell ref="C53:H53"/>
    <mergeCell ref="A55:H55"/>
    <mergeCell ref="J55:K56"/>
    <mergeCell ref="E56:H56"/>
    <mergeCell ref="J7:K7"/>
    <mergeCell ref="A26:H27"/>
    <mergeCell ref="A28:B28"/>
    <mergeCell ref="C28:H28"/>
    <mergeCell ref="A30:H30"/>
    <mergeCell ref="J30:K31"/>
    <mergeCell ref="E31:H31"/>
    <mergeCell ref="A1:H2"/>
    <mergeCell ref="A3:B3"/>
    <mergeCell ref="C3:H3"/>
    <mergeCell ref="A5:H5"/>
    <mergeCell ref="J5:K6"/>
    <mergeCell ref="E6:H6"/>
    <mergeCell ref="J232:K232"/>
    <mergeCell ref="A293:H293"/>
    <mergeCell ref="J293:K294"/>
    <mergeCell ref="E294:H294"/>
    <mergeCell ref="J295:K295"/>
    <mergeCell ref="A276:H277"/>
    <mergeCell ref="A278:B278"/>
    <mergeCell ref="C278:H278"/>
    <mergeCell ref="A280:H280"/>
    <mergeCell ref="J280:K281"/>
    <mergeCell ref="E281:H281"/>
    <mergeCell ref="J282:K282"/>
    <mergeCell ref="J207:K207"/>
    <mergeCell ref="A226:H227"/>
    <mergeCell ref="A228:B228"/>
    <mergeCell ref="C228:H228"/>
    <mergeCell ref="A230:H230"/>
    <mergeCell ref="J230:K231"/>
    <mergeCell ref="E231:H231"/>
    <mergeCell ref="J182:K182"/>
    <mergeCell ref="A201:H202"/>
    <mergeCell ref="A203:B203"/>
    <mergeCell ref="C203:H203"/>
    <mergeCell ref="A205:H205"/>
    <mergeCell ref="J205:K206"/>
    <mergeCell ref="E206:H206"/>
    <mergeCell ref="J157:K157"/>
    <mergeCell ref="A176:H177"/>
    <mergeCell ref="A178:B178"/>
    <mergeCell ref="C178:H178"/>
    <mergeCell ref="A180:H180"/>
    <mergeCell ref="J180:K181"/>
    <mergeCell ref="E181:H181"/>
    <mergeCell ref="A151:H152"/>
    <mergeCell ref="A153:B153"/>
    <mergeCell ref="C153:H153"/>
    <mergeCell ref="A155:H155"/>
    <mergeCell ref="J155:K156"/>
    <mergeCell ref="E156:H1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E7E3-B49F-492D-8D0C-3EF14545764A}">
  <dimension ref="B2:M68"/>
  <sheetViews>
    <sheetView tabSelected="1" workbookViewId="0">
      <selection activeCell="G26" sqref="G26"/>
    </sheetView>
  </sheetViews>
  <sheetFormatPr defaultRowHeight="14.5"/>
  <cols>
    <col min="2" max="2" width="6.26953125" style="300" customWidth="1"/>
    <col min="3" max="3" width="38.90625" bestFit="1" customWidth="1"/>
    <col min="4" max="4" width="42" customWidth="1"/>
    <col min="5" max="5" width="6.26953125" customWidth="1"/>
    <col min="6" max="6" width="29.81640625" bestFit="1" customWidth="1"/>
    <col min="7" max="7" width="29.7265625" customWidth="1"/>
    <col min="8" max="8" width="13.26953125" customWidth="1"/>
    <col min="9" max="9" width="26.08984375" customWidth="1"/>
  </cols>
  <sheetData>
    <row r="2" spans="2:13">
      <c r="B2" s="313" t="s">
        <v>490</v>
      </c>
      <c r="C2" s="301"/>
      <c r="D2" s="301"/>
      <c r="E2" s="301"/>
      <c r="F2" s="301"/>
      <c r="G2" s="301"/>
      <c r="H2" s="301"/>
    </row>
    <row r="3" spans="2:13">
      <c r="H3" s="307" t="s">
        <v>130</v>
      </c>
      <c r="I3" s="307" t="s">
        <v>2</v>
      </c>
      <c r="J3" s="307" t="s">
        <v>491</v>
      </c>
      <c r="K3" s="307" t="s">
        <v>492</v>
      </c>
      <c r="L3" s="307" t="s">
        <v>493</v>
      </c>
      <c r="M3" s="307" t="s">
        <v>494</v>
      </c>
    </row>
    <row r="4" spans="2:13">
      <c r="B4" s="310" t="s">
        <v>186</v>
      </c>
      <c r="C4" s="310"/>
      <c r="D4" s="310"/>
      <c r="E4" s="311" t="s">
        <v>268</v>
      </c>
      <c r="F4" s="300"/>
      <c r="G4" s="300"/>
      <c r="H4" s="306">
        <v>1</v>
      </c>
      <c r="I4" s="302" t="s">
        <v>14</v>
      </c>
      <c r="J4" s="306">
        <v>6</v>
      </c>
      <c r="K4" s="306">
        <v>4</v>
      </c>
      <c r="L4" s="306">
        <v>3</v>
      </c>
      <c r="M4" s="306">
        <f>SUM(J4:L4)</f>
        <v>13</v>
      </c>
    </row>
    <row r="5" spans="2:13">
      <c r="B5" s="300">
        <v>1</v>
      </c>
      <c r="C5" s="300" t="s">
        <v>72</v>
      </c>
      <c r="D5" t="str">
        <f>VLOOKUP(C5,'100 м'!$C$8:$D$11,2,0)</f>
        <v xml:space="preserve">Владимирская область </v>
      </c>
      <c r="E5">
        <v>1</v>
      </c>
      <c r="F5" t="s">
        <v>25</v>
      </c>
      <c r="G5" t="str">
        <f>VLOOKUP(F5,'Список общий'!$B$2:$D$92,3,0)</f>
        <v>Санкт-Петербург</v>
      </c>
      <c r="H5" s="308">
        <v>2</v>
      </c>
      <c r="I5" s="309" t="s">
        <v>75</v>
      </c>
      <c r="J5" s="308">
        <v>6</v>
      </c>
      <c r="K5" s="308">
        <v>2</v>
      </c>
      <c r="L5" s="308">
        <v>4</v>
      </c>
      <c r="M5" s="308">
        <f>SUM(J5:L5)</f>
        <v>12</v>
      </c>
    </row>
    <row r="6" spans="2:13">
      <c r="B6" s="300">
        <v>2</v>
      </c>
      <c r="C6" s="300" t="s">
        <v>104</v>
      </c>
      <c r="D6" t="str">
        <f>VLOOKUP(C6,'100 м'!$C$8:$D$11,2,0)</f>
        <v xml:space="preserve">Владимирская область </v>
      </c>
      <c r="E6">
        <v>2</v>
      </c>
      <c r="F6" t="s">
        <v>19</v>
      </c>
      <c r="G6" t="str">
        <f>VLOOKUP(F6,'Список общий'!$B$2:$D$92,3,0)</f>
        <v>Москва</v>
      </c>
      <c r="H6" s="306">
        <v>3</v>
      </c>
      <c r="I6" s="302" t="str">
        <f>D7</f>
        <v xml:space="preserve">Владимирская область </v>
      </c>
      <c r="J6" s="306">
        <v>5</v>
      </c>
      <c r="K6" s="306">
        <v>5</v>
      </c>
      <c r="L6" s="306">
        <v>4</v>
      </c>
      <c r="M6" s="306">
        <f>SUM(J6:L6)</f>
        <v>14</v>
      </c>
    </row>
    <row r="7" spans="2:13">
      <c r="B7" s="300">
        <v>3</v>
      </c>
      <c r="C7" s="300" t="s">
        <v>27</v>
      </c>
      <c r="D7" t="str">
        <f>VLOOKUP(C7,'100 м'!$C$8:$D$11,2,0)</f>
        <v xml:space="preserve">Владимирская область </v>
      </c>
      <c r="E7">
        <v>3</v>
      </c>
      <c r="F7" t="s">
        <v>36</v>
      </c>
      <c r="G7" t="str">
        <f>VLOOKUP(F7,'Список общий'!$B$2:$D$92,3,0)</f>
        <v>Ярославская область</v>
      </c>
      <c r="H7" s="308">
        <v>4</v>
      </c>
      <c r="I7" s="309" t="s">
        <v>65</v>
      </c>
      <c r="J7" s="308">
        <v>3</v>
      </c>
      <c r="K7" s="308">
        <v>1</v>
      </c>
      <c r="L7" s="308"/>
      <c r="M7" s="308">
        <f>SUM(J7:L7)</f>
        <v>4</v>
      </c>
    </row>
    <row r="8" spans="2:13">
      <c r="H8" s="306">
        <v>5</v>
      </c>
      <c r="I8" s="302" t="s">
        <v>23</v>
      </c>
      <c r="J8" s="306">
        <v>2</v>
      </c>
      <c r="K8" s="306">
        <v>1</v>
      </c>
      <c r="L8" s="306">
        <v>1</v>
      </c>
      <c r="M8" s="306">
        <f>SUM(J8:L8)</f>
        <v>4</v>
      </c>
    </row>
    <row r="9" spans="2:13">
      <c r="B9" s="311" t="s">
        <v>192</v>
      </c>
      <c r="E9" s="312" t="s">
        <v>274</v>
      </c>
      <c r="H9" s="308">
        <v>6</v>
      </c>
      <c r="I9" s="309" t="s">
        <v>31</v>
      </c>
      <c r="J9" s="308">
        <v>2</v>
      </c>
      <c r="K9" s="308">
        <v>7</v>
      </c>
      <c r="L9" s="308">
        <v>3</v>
      </c>
      <c r="M9" s="308">
        <f>SUM(J9:L9)</f>
        <v>12</v>
      </c>
    </row>
    <row r="10" spans="2:13">
      <c r="B10" s="300">
        <v>1</v>
      </c>
      <c r="C10" t="s">
        <v>116</v>
      </c>
      <c r="D10" t="str">
        <f>VLOOKUP(Лист1!C10,'100 м'!$C$33:$D$36,2,0)</f>
        <v>Пензенская облась</v>
      </c>
      <c r="E10">
        <v>1</v>
      </c>
      <c r="F10" t="s">
        <v>46</v>
      </c>
      <c r="G10" t="str">
        <f>VLOOKUP(F10,'Список общий'!$B$2:$D$92,3,0)</f>
        <v>Ярославская область</v>
      </c>
      <c r="H10" s="306">
        <v>7</v>
      </c>
      <c r="I10" s="302" t="s">
        <v>56</v>
      </c>
      <c r="J10" s="306"/>
      <c r="K10" s="306"/>
      <c r="L10" s="306">
        <v>1</v>
      </c>
      <c r="M10" s="306">
        <f>SUM(J10:L10)</f>
        <v>1</v>
      </c>
    </row>
    <row r="11" spans="2:13">
      <c r="B11" s="300">
        <v>2</v>
      </c>
      <c r="C11" t="s">
        <v>115</v>
      </c>
      <c r="D11" t="str">
        <f>VLOOKUP(Лист1!C11,'100 м'!$C$33:$D$36,2,0)</f>
        <v>Ярославская область</v>
      </c>
      <c r="E11">
        <v>2</v>
      </c>
      <c r="F11" t="s">
        <v>88</v>
      </c>
      <c r="G11" t="str">
        <f>VLOOKUP(F11,'Список общий'!$B$2:$D$92,3,0)</f>
        <v>Владимирская область</v>
      </c>
      <c r="H11" s="308">
        <v>8</v>
      </c>
      <c r="I11" s="309" t="s">
        <v>71</v>
      </c>
      <c r="J11" s="308"/>
      <c r="K11" s="308">
        <v>1</v>
      </c>
      <c r="L11" s="308">
        <v>1</v>
      </c>
      <c r="M11" s="308">
        <f>SUM(J11:L11)</f>
        <v>2</v>
      </c>
    </row>
    <row r="12" spans="2:13">
      <c r="B12" s="300">
        <v>3</v>
      </c>
      <c r="C12" t="s">
        <v>41</v>
      </c>
      <c r="D12" t="str">
        <f>VLOOKUP(Лист1!C12,'100 м'!$C$33:$D$36,2,0)</f>
        <v xml:space="preserve">Владимирская область </v>
      </c>
      <c r="E12">
        <v>3</v>
      </c>
      <c r="F12" t="s">
        <v>67</v>
      </c>
      <c r="G12" t="str">
        <f>VLOOKUP(F12,'Список общий'!$B$2:$D$92,3,0)</f>
        <v>Ярославская область</v>
      </c>
      <c r="H12" s="306">
        <v>9</v>
      </c>
      <c r="I12" s="302" t="s">
        <v>118</v>
      </c>
      <c r="J12" s="306"/>
      <c r="K12" s="306"/>
      <c r="L12" s="306">
        <v>2</v>
      </c>
      <c r="M12" s="306">
        <f>SUM(J12:L12)</f>
        <v>2</v>
      </c>
    </row>
    <row r="13" spans="2:13">
      <c r="H13" s="308">
        <v>10</v>
      </c>
      <c r="I13" s="309" t="s">
        <v>20</v>
      </c>
      <c r="J13" s="308"/>
      <c r="K13" s="308">
        <v>1</v>
      </c>
      <c r="L13" s="308"/>
      <c r="M13" s="308">
        <f>SUM(J13:L13)</f>
        <v>1</v>
      </c>
    </row>
    <row r="14" spans="2:13">
      <c r="B14" s="311" t="s">
        <v>197</v>
      </c>
      <c r="E14" s="312" t="s">
        <v>281</v>
      </c>
    </row>
    <row r="15" spans="2:13">
      <c r="B15" s="300">
        <v>1</v>
      </c>
      <c r="C15" t="s">
        <v>122</v>
      </c>
      <c r="D15" t="str">
        <f>VLOOKUP(C15,'100 м'!$C$58:$D$66,2,0)</f>
        <v xml:space="preserve">Ярославская область </v>
      </c>
      <c r="E15">
        <v>1</v>
      </c>
      <c r="F15" t="s">
        <v>66</v>
      </c>
      <c r="G15" t="str">
        <f>VLOOKUP(F15,'Список общий'!$B$2:$D$92,3,0)</f>
        <v>Самарская область</v>
      </c>
    </row>
    <row r="16" spans="2:13">
      <c r="B16" s="300">
        <v>2</v>
      </c>
      <c r="C16" t="s">
        <v>90</v>
      </c>
      <c r="D16" t="str">
        <f>VLOOKUP(C16,'100 м'!$C$58:$D$66,2,0)</f>
        <v xml:space="preserve">Республика Башкортостан </v>
      </c>
      <c r="E16">
        <v>2</v>
      </c>
      <c r="F16" t="s">
        <v>43</v>
      </c>
      <c r="G16" t="str">
        <f>VLOOKUP(F16,'Список общий'!$B$2:$D$92,3,0)</f>
        <v xml:space="preserve">Санкт-Петербург </v>
      </c>
    </row>
    <row r="17" spans="2:12">
      <c r="B17" s="300">
        <v>3</v>
      </c>
      <c r="C17" t="s">
        <v>38</v>
      </c>
      <c r="D17" t="str">
        <f>VLOOKUP(C17,'100 м'!$C$58:$D$66,2,0)</f>
        <v xml:space="preserve">Владимирская область </v>
      </c>
      <c r="E17">
        <v>3</v>
      </c>
      <c r="F17" t="s">
        <v>91</v>
      </c>
      <c r="G17" t="str">
        <f>VLOOKUP(F17,'Список общий'!$B$2:$D$92,3,0)</f>
        <v>Ивановская область</v>
      </c>
    </row>
    <row r="19" spans="2:12">
      <c r="B19" s="311" t="s">
        <v>204</v>
      </c>
      <c r="E19" s="312" t="s">
        <v>287</v>
      </c>
    </row>
    <row r="20" spans="2:12">
      <c r="B20" s="300">
        <v>1</v>
      </c>
      <c r="C20" t="s">
        <v>52</v>
      </c>
      <c r="D20" t="str">
        <f>VLOOKUP(C20,'100 м'!$C$83:$D$86,2,0)</f>
        <v>Пензенская облась</v>
      </c>
      <c r="E20">
        <v>1</v>
      </c>
      <c r="F20" t="s">
        <v>110</v>
      </c>
      <c r="G20" t="str">
        <f>VLOOKUP(F20,'Список общий'!$B$2:$D$92,3,0)</f>
        <v xml:space="preserve">Ярославская область </v>
      </c>
    </row>
    <row r="21" spans="2:12">
      <c r="B21" s="300">
        <v>2</v>
      </c>
      <c r="C21" t="s">
        <v>9</v>
      </c>
      <c r="D21" t="str">
        <f>VLOOKUP(C21,'100 м'!$C$83:$D$86,2,0)</f>
        <v xml:space="preserve">Владимирская область </v>
      </c>
      <c r="E21">
        <v>2</v>
      </c>
      <c r="F21" t="s">
        <v>76</v>
      </c>
      <c r="G21" t="str">
        <f>VLOOKUP(F21,'Список общий'!$B$2:$D$92,3,0)</f>
        <v>Ярославская область</v>
      </c>
    </row>
    <row r="22" spans="2:12">
      <c r="B22" s="300">
        <v>3</v>
      </c>
      <c r="C22" t="s">
        <v>55</v>
      </c>
      <c r="D22" t="str">
        <f>VLOOKUP(C22,'100 м'!$C$83:$D$86,2,0)</f>
        <v>Краснодарский край</v>
      </c>
      <c r="E22">
        <v>3</v>
      </c>
      <c r="F22" t="s">
        <v>89</v>
      </c>
      <c r="G22" t="str">
        <f>VLOOKUP(F22,'Список общий'!$B$2:$D$92,3,0)</f>
        <v xml:space="preserve">Республика Башкортостан </v>
      </c>
    </row>
    <row r="24" spans="2:12">
      <c r="B24" s="311" t="s">
        <v>207</v>
      </c>
      <c r="C24" s="300"/>
      <c r="D24" s="300"/>
      <c r="E24" s="311" t="s">
        <v>291</v>
      </c>
      <c r="F24" s="300"/>
      <c r="G24" s="300"/>
      <c r="H24" s="300"/>
      <c r="I24" s="300"/>
      <c r="J24" s="300"/>
      <c r="K24" s="300"/>
      <c r="L24" s="300"/>
    </row>
    <row r="25" spans="2:12">
      <c r="B25" s="300">
        <v>1</v>
      </c>
      <c r="C25" t="s">
        <v>61</v>
      </c>
      <c r="D25" t="str">
        <f>VLOOKUP(C25,'100 м'!$C$108:$D$123,2,0)</f>
        <v>Ярославская область</v>
      </c>
      <c r="E25">
        <v>1</v>
      </c>
      <c r="F25" t="s">
        <v>105</v>
      </c>
      <c r="G25" t="str">
        <f>VLOOKUP(F25,'Список общий'!$B$2:$D$92,3,0)</f>
        <v>Владимирская область</v>
      </c>
    </row>
    <row r="26" spans="2:12">
      <c r="B26" s="300">
        <v>2</v>
      </c>
      <c r="C26" t="s">
        <v>62</v>
      </c>
      <c r="D26" t="str">
        <f>VLOOKUP(C26,'100 м'!$C$108:$D$123,2,0)</f>
        <v>Владимирская область</v>
      </c>
      <c r="E26">
        <v>2</v>
      </c>
      <c r="F26" t="s">
        <v>34</v>
      </c>
      <c r="G26" t="str">
        <f>VLOOKUP(F26,'Список общий'!$B$2:$D$92,3,0)</f>
        <v>Пензенская облась</v>
      </c>
    </row>
    <row r="27" spans="2:12">
      <c r="B27" s="300">
        <v>3</v>
      </c>
      <c r="C27" t="s">
        <v>25</v>
      </c>
      <c r="D27" t="str">
        <f>VLOOKUP(C27,'100 м'!$C$108:$D$123,2,0)</f>
        <v>Санкт-Петербург</v>
      </c>
      <c r="E27">
        <v>3</v>
      </c>
      <c r="F27" t="s">
        <v>74</v>
      </c>
      <c r="G27" t="str">
        <f>VLOOKUP(F27,'Список общий'!$B$2:$D$92,3,0)</f>
        <v xml:space="preserve">Республика Башкортостан </v>
      </c>
    </row>
    <row r="29" spans="2:12">
      <c r="B29" s="311" t="s">
        <v>212</v>
      </c>
      <c r="C29" s="300"/>
      <c r="D29" s="300"/>
      <c r="E29" s="311" t="s">
        <v>298</v>
      </c>
      <c r="F29" s="300"/>
      <c r="G29" s="300"/>
      <c r="H29" s="300"/>
      <c r="I29" s="300"/>
      <c r="J29" s="300"/>
      <c r="K29" s="300"/>
      <c r="L29" s="300"/>
    </row>
    <row r="30" spans="2:12">
      <c r="B30" s="300">
        <v>1</v>
      </c>
      <c r="C30" t="s">
        <v>46</v>
      </c>
      <c r="D30" t="str">
        <f>VLOOKUP(C30,'Список общий'!$B$2:$D$92,3,0)</f>
        <v>Ярославская область</v>
      </c>
      <c r="E30">
        <v>1</v>
      </c>
      <c r="F30" t="s">
        <v>109</v>
      </c>
      <c r="G30" t="str">
        <f>VLOOKUP(F30,'Список общий'!$B$2:$D$92,3,0)</f>
        <v>Республика Башкортостан</v>
      </c>
    </row>
    <row r="31" spans="2:12">
      <c r="B31" s="300">
        <v>2</v>
      </c>
      <c r="C31" t="s">
        <v>88</v>
      </c>
      <c r="D31" t="str">
        <f>VLOOKUP(C31,'Список общий'!$B$2:$D$92,3,0)</f>
        <v>Владимирская область</v>
      </c>
      <c r="E31">
        <v>2</v>
      </c>
      <c r="F31" t="s">
        <v>87</v>
      </c>
      <c r="G31" t="str">
        <f>VLOOKUP(F31,'Список общий'!$B$2:$D$92,3,0)</f>
        <v>Ярославская область</v>
      </c>
    </row>
    <row r="32" spans="2:12">
      <c r="B32" s="300">
        <v>3</v>
      </c>
      <c r="C32" t="s">
        <v>106</v>
      </c>
      <c r="D32" t="str">
        <f>VLOOKUP(C32,'Список общий'!$B$2:$D$92,3,0)</f>
        <v>Пензенская облась</v>
      </c>
    </row>
    <row r="33" spans="2:12">
      <c r="E33" s="312" t="s">
        <v>496</v>
      </c>
    </row>
    <row r="34" spans="2:12">
      <c r="B34" s="311" t="s">
        <v>213</v>
      </c>
      <c r="C34" s="300"/>
      <c r="D34" s="300"/>
      <c r="E34" s="305">
        <v>1</v>
      </c>
      <c r="F34" s="300" t="s">
        <v>64</v>
      </c>
      <c r="G34" t="str">
        <f>VLOOKUP(F34,'Список общий'!$B$2:$D$92,3,0)</f>
        <v>Самарская область</v>
      </c>
      <c r="H34" s="300"/>
      <c r="I34" s="300"/>
      <c r="J34" s="300"/>
      <c r="K34" s="300"/>
      <c r="L34" s="300"/>
    </row>
    <row r="35" spans="2:12">
      <c r="B35" s="300">
        <v>1</v>
      </c>
      <c r="C35" t="s">
        <v>43</v>
      </c>
      <c r="D35" t="str">
        <f>VLOOKUP(C35,'Список общий'!$B$2:$D$92,3,0)</f>
        <v xml:space="preserve">Санкт-Петербург </v>
      </c>
      <c r="E35" s="305">
        <v>2</v>
      </c>
      <c r="F35" t="s">
        <v>22</v>
      </c>
      <c r="G35" t="str">
        <f>VLOOKUP(F35,'Список общий'!$B$2:$D$92,3,0)</f>
        <v>Санкт-Петербург</v>
      </c>
    </row>
    <row r="36" spans="2:12">
      <c r="B36" s="300">
        <v>2</v>
      </c>
      <c r="C36" t="s">
        <v>91</v>
      </c>
      <c r="D36" t="str">
        <f>VLOOKUP(C36,'Список общий'!$B$2:$D$92,3,0)</f>
        <v>Ивановская область</v>
      </c>
      <c r="E36" s="305">
        <v>3</v>
      </c>
      <c r="F36" t="s">
        <v>117</v>
      </c>
      <c r="G36" t="str">
        <f>VLOOKUP(F36,'Список общий'!$B$2:$D$92,3,0)</f>
        <v>Московская область</v>
      </c>
    </row>
    <row r="37" spans="2:12">
      <c r="B37" s="300">
        <v>3</v>
      </c>
      <c r="C37" t="s">
        <v>103</v>
      </c>
      <c r="D37" t="str">
        <f>VLOOKUP(C37,'Список общий'!$B$2:$D$92,3,0)</f>
        <v>Санкт-Петербург</v>
      </c>
    </row>
    <row r="38" spans="2:12">
      <c r="E38" s="312" t="s">
        <v>498</v>
      </c>
    </row>
    <row r="39" spans="2:12">
      <c r="B39" s="311" t="s">
        <v>219</v>
      </c>
      <c r="E39">
        <v>1</v>
      </c>
      <c r="F39" t="s">
        <v>98</v>
      </c>
      <c r="G39" t="str">
        <f>VLOOKUP(F39,'Список общий'!$B$2:$D$92,3,0)</f>
        <v xml:space="preserve">Республика Башкортостан </v>
      </c>
    </row>
    <row r="40" spans="2:12">
      <c r="B40" s="300">
        <v>1</v>
      </c>
      <c r="C40" t="s">
        <v>110</v>
      </c>
      <c r="D40" t="str">
        <f>VLOOKUP(C40,'Список общий'!$B$2:$D$92,3,0)</f>
        <v xml:space="preserve">Ярославская область </v>
      </c>
      <c r="E40">
        <v>2</v>
      </c>
      <c r="F40" t="s">
        <v>86</v>
      </c>
      <c r="G40" t="str">
        <f>VLOOKUP(F40,'Список общий'!$B$2:$D$92,3,0)</f>
        <v xml:space="preserve">Санкт-Петербург </v>
      </c>
    </row>
    <row r="41" spans="2:12">
      <c r="B41" s="300">
        <v>2</v>
      </c>
      <c r="C41" t="s">
        <v>89</v>
      </c>
      <c r="D41" t="str">
        <f>VLOOKUP(C41,'Список общий'!$B$2:$D$92,3,0)</f>
        <v xml:space="preserve">Республика Башкортостан </v>
      </c>
    </row>
    <row r="42" spans="2:12">
      <c r="B42" s="300">
        <v>3</v>
      </c>
      <c r="C42" t="s">
        <v>76</v>
      </c>
      <c r="D42" t="str">
        <f>VLOOKUP(C42,'Список общий'!$B$2:$D$92,3,0)</f>
        <v>Ярославская область</v>
      </c>
      <c r="E42" s="312" t="s">
        <v>308</v>
      </c>
    </row>
    <row r="43" spans="2:12">
      <c r="E43">
        <v>1</v>
      </c>
      <c r="F43" t="s">
        <v>97</v>
      </c>
      <c r="G43" t="str">
        <f>VLOOKUP(F43,'Список общий'!$B$2:$D$92,3,0)</f>
        <v xml:space="preserve">Владимирская область </v>
      </c>
    </row>
    <row r="44" spans="2:12">
      <c r="B44" s="311" t="s">
        <v>222</v>
      </c>
      <c r="E44">
        <v>2</v>
      </c>
      <c r="F44" t="s">
        <v>95</v>
      </c>
      <c r="G44" t="str">
        <f>VLOOKUP(F44,'Список общий'!$B$2:$D$92,3,0)</f>
        <v xml:space="preserve">Санкт-Петербург </v>
      </c>
    </row>
    <row r="45" spans="2:12">
      <c r="B45" s="300">
        <v>1</v>
      </c>
      <c r="C45" t="s">
        <v>105</v>
      </c>
      <c r="D45" t="str">
        <f>VLOOKUP(C45,'Список общий'!$B$2:$D$92,3,0)</f>
        <v>Владимирская область</v>
      </c>
      <c r="E45">
        <v>3</v>
      </c>
      <c r="F45" t="s">
        <v>82</v>
      </c>
      <c r="G45" t="str">
        <f>VLOOKUP(F45,'Список общий'!$B$2:$D$92,3,0)</f>
        <v>Республика Башкортостан</v>
      </c>
    </row>
    <row r="46" spans="2:12">
      <c r="B46" s="300">
        <v>2</v>
      </c>
      <c r="C46" t="s">
        <v>108</v>
      </c>
      <c r="D46" t="str">
        <f>VLOOKUP(C46,'Список общий'!$B$2:$D$92,3,0)</f>
        <v xml:space="preserve">Санкт-Петербург </v>
      </c>
    </row>
    <row r="47" spans="2:12">
      <c r="B47" s="300">
        <v>3</v>
      </c>
      <c r="C47" t="s">
        <v>74</v>
      </c>
      <c r="D47" t="str">
        <f>VLOOKUP(C47,'Список общий'!$B$2:$D$92,3,0)</f>
        <v xml:space="preserve">Республика Башкортостан </v>
      </c>
      <c r="E47" s="312" t="s">
        <v>499</v>
      </c>
    </row>
    <row r="48" spans="2:12">
      <c r="E48">
        <v>1</v>
      </c>
      <c r="F48" t="s">
        <v>39</v>
      </c>
      <c r="G48" t="str">
        <f>VLOOKUP(F48,'Список общий'!$B$2:$D$92,3,0)</f>
        <v>Республика Башкортостан</v>
      </c>
    </row>
    <row r="49" spans="2:12">
      <c r="B49" s="311" t="s">
        <v>225</v>
      </c>
      <c r="C49" s="300"/>
      <c r="D49" s="300"/>
      <c r="E49" s="300"/>
      <c r="F49" s="300"/>
      <c r="G49" s="300"/>
      <c r="H49" s="300"/>
      <c r="I49" s="300"/>
      <c r="J49" s="300"/>
      <c r="K49" s="300"/>
      <c r="L49" s="300"/>
    </row>
    <row r="50" spans="2:12">
      <c r="B50" s="300">
        <v>1</v>
      </c>
      <c r="C50" t="s">
        <v>109</v>
      </c>
      <c r="D50" t="str">
        <f>VLOOKUP(C50,'Список общий'!$B$2:$D$92,3,0)</f>
        <v>Республика Башкортостан</v>
      </c>
    </row>
    <row r="51" spans="2:12">
      <c r="B51" s="300">
        <v>2</v>
      </c>
      <c r="C51" t="s">
        <v>87</v>
      </c>
      <c r="D51" t="str">
        <f>VLOOKUP(C51,'Список общий'!$B$2:$D$92,3,0)</f>
        <v>Ярославская область</v>
      </c>
    </row>
    <row r="53" spans="2:12">
      <c r="B53" s="311" t="s">
        <v>495</v>
      </c>
    </row>
    <row r="54" spans="2:12">
      <c r="B54" s="300">
        <v>1</v>
      </c>
      <c r="C54" t="s">
        <v>64</v>
      </c>
      <c r="D54" t="str">
        <f>VLOOKUP(C54,'Список общий'!$B$2:$D$92,3,0)</f>
        <v>Самарская область</v>
      </c>
    </row>
    <row r="55" spans="2:12">
      <c r="B55" s="300">
        <v>2</v>
      </c>
      <c r="C55" t="s">
        <v>22</v>
      </c>
      <c r="D55" t="str">
        <f>VLOOKUP(C55,'Список общий'!$B$2:$D$92,3,0)</f>
        <v>Санкт-Петербург</v>
      </c>
    </row>
    <row r="56" spans="2:12">
      <c r="B56" s="300">
        <v>3</v>
      </c>
      <c r="C56" t="s">
        <v>117</v>
      </c>
      <c r="D56" t="str">
        <f>VLOOKUP(C56,'Список общий'!$B$2:$D$92,3,0)</f>
        <v>Московская область</v>
      </c>
    </row>
    <row r="58" spans="2:12">
      <c r="B58" s="311" t="s">
        <v>497</v>
      </c>
    </row>
    <row r="59" spans="2:12">
      <c r="B59" s="300">
        <v>1</v>
      </c>
      <c r="C59" t="s">
        <v>98</v>
      </c>
      <c r="D59" t="str">
        <f>VLOOKUP(C59,'Список общий'!$B$2:$D$92,3,0)</f>
        <v xml:space="preserve">Республика Башкортостан </v>
      </c>
    </row>
    <row r="60" spans="2:12">
      <c r="B60" s="300">
        <v>2</v>
      </c>
      <c r="C60" t="s">
        <v>86</v>
      </c>
      <c r="D60" t="str">
        <f>VLOOKUP(C60,'Список общий'!$B$2:$D$92,3,0)</f>
        <v xml:space="preserve">Санкт-Петербург </v>
      </c>
    </row>
    <row r="62" spans="2:12">
      <c r="B62" s="311" t="s">
        <v>235</v>
      </c>
    </row>
    <row r="63" spans="2:12">
      <c r="B63" s="300">
        <v>1</v>
      </c>
      <c r="C63" t="s">
        <v>97</v>
      </c>
      <c r="D63" t="str">
        <f>VLOOKUP(C63,'Список общий'!$B$2:$D$92,3,0)</f>
        <v xml:space="preserve">Владимирская область </v>
      </c>
    </row>
    <row r="64" spans="2:12">
      <c r="B64" s="300">
        <v>2</v>
      </c>
      <c r="C64" t="s">
        <v>78</v>
      </c>
      <c r="D64" t="str">
        <f>VLOOKUP(C64,'Список общий'!$B$2:$D$92,3,0)</f>
        <v>Самарская область</v>
      </c>
    </row>
    <row r="65" spans="2:4">
      <c r="B65" s="300">
        <v>3</v>
      </c>
      <c r="C65" t="s">
        <v>47</v>
      </c>
      <c r="D65" t="str">
        <f>VLOOKUP(C65,'Список общий'!$B$2:$D$92,3,0)</f>
        <v xml:space="preserve">Санкт-Петербург </v>
      </c>
    </row>
    <row r="67" spans="2:4">
      <c r="B67" s="311" t="s">
        <v>239</v>
      </c>
    </row>
    <row r="68" spans="2:4">
      <c r="B68" s="300">
        <v>1</v>
      </c>
      <c r="C68" t="s">
        <v>39</v>
      </c>
      <c r="D68" t="str">
        <f>VLOOKUP(C68,'Список общий'!$B$2:$D$92,3,0)</f>
        <v>Республика Башкортостан</v>
      </c>
    </row>
  </sheetData>
  <sortState xmlns:xlrd2="http://schemas.microsoft.com/office/spreadsheetml/2017/richdata2" ref="H4:M13">
    <sortCondition descending="1" ref="J4:J13"/>
  </sortState>
  <mergeCells count="2">
    <mergeCell ref="B4:D4"/>
    <mergeCell ref="B2:H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"/>
  <sheetViews>
    <sheetView topLeftCell="B1" workbookViewId="0"/>
  </sheetViews>
  <sheetFormatPr defaultColWidth="14.453125" defaultRowHeight="15" customHeight="1"/>
  <cols>
    <col min="1" max="1" width="13.08984375" hidden="1" customWidth="1"/>
    <col min="2" max="2" width="109" customWidth="1"/>
    <col min="3" max="3" width="12.7265625" customWidth="1"/>
    <col min="4" max="4" width="13.08984375" customWidth="1"/>
    <col min="5" max="5" width="15" customWidth="1"/>
    <col min="6" max="6" width="13.08984375" hidden="1" customWidth="1"/>
    <col min="7" max="7" width="14" customWidth="1"/>
  </cols>
  <sheetData>
    <row r="1" spans="1:7" ht="14.25" customHeight="1">
      <c r="A1" s="183"/>
      <c r="B1" s="183" t="s">
        <v>315</v>
      </c>
      <c r="C1" s="184"/>
      <c r="D1" s="184"/>
      <c r="E1" s="184"/>
      <c r="F1" s="185"/>
      <c r="G1" s="186"/>
    </row>
    <row r="2" spans="1:7" ht="14.25" customHeight="1">
      <c r="A2" s="183"/>
      <c r="B2" s="183" t="s">
        <v>316</v>
      </c>
      <c r="C2" s="184"/>
      <c r="D2" s="184"/>
      <c r="E2" s="184"/>
      <c r="F2" s="185"/>
      <c r="G2" s="186"/>
    </row>
    <row r="3" spans="1:7" ht="14.25" customHeight="1">
      <c r="A3" s="183"/>
      <c r="B3" s="183" t="s">
        <v>317</v>
      </c>
      <c r="C3" s="184"/>
      <c r="D3" s="184"/>
      <c r="E3" s="184"/>
      <c r="F3" s="185"/>
      <c r="G3" s="186"/>
    </row>
    <row r="4" spans="1:7" ht="14.25" customHeight="1">
      <c r="A4" s="183"/>
      <c r="B4" s="183" t="s">
        <v>318</v>
      </c>
      <c r="C4" s="184"/>
      <c r="D4" s="184"/>
      <c r="E4" s="184"/>
      <c r="F4" s="185"/>
      <c r="G4" s="186"/>
    </row>
    <row r="5" spans="1:7" ht="14.25" customHeight="1">
      <c r="A5" s="183"/>
      <c r="B5" s="183" t="s">
        <v>319</v>
      </c>
      <c r="C5" s="184"/>
      <c r="D5" s="184"/>
      <c r="E5" s="184"/>
      <c r="F5" s="185"/>
      <c r="G5" s="186"/>
    </row>
    <row r="6" spans="1:7" ht="14.25" customHeight="1">
      <c r="A6" s="185"/>
      <c r="B6" s="187"/>
      <c r="C6" s="184"/>
      <c r="D6" s="184"/>
      <c r="E6" s="184"/>
      <c r="F6" s="185"/>
      <c r="G6" s="186"/>
    </row>
    <row r="7" spans="1:7" ht="35.25" customHeight="1">
      <c r="A7" s="188" t="s">
        <v>320</v>
      </c>
      <c r="B7" s="189" t="s">
        <v>321</v>
      </c>
      <c r="C7" s="190" t="s">
        <v>322</v>
      </c>
      <c r="D7" s="190" t="s">
        <v>323</v>
      </c>
      <c r="E7" s="190" t="s">
        <v>324</v>
      </c>
      <c r="F7" s="188" t="s">
        <v>325</v>
      </c>
      <c r="G7" s="186"/>
    </row>
    <row r="8" spans="1:7" ht="15.5">
      <c r="A8" s="188">
        <v>2</v>
      </c>
      <c r="B8" s="191" t="s">
        <v>326</v>
      </c>
      <c r="C8" s="190" t="s">
        <v>327</v>
      </c>
      <c r="D8" s="190">
        <v>9</v>
      </c>
      <c r="E8" s="190">
        <v>2</v>
      </c>
      <c r="F8" s="192">
        <f t="shared" ref="F8:F24" si="0">A8*E8</f>
        <v>4</v>
      </c>
      <c r="G8" s="186"/>
    </row>
    <row r="9" spans="1:7" ht="15.5">
      <c r="A9" s="188">
        <v>2</v>
      </c>
      <c r="B9" s="191" t="s">
        <v>328</v>
      </c>
      <c r="C9" s="190" t="s">
        <v>327</v>
      </c>
      <c r="D9" s="190">
        <v>16</v>
      </c>
      <c r="E9" s="190">
        <v>3</v>
      </c>
      <c r="F9" s="192">
        <f t="shared" si="0"/>
        <v>6</v>
      </c>
      <c r="G9" s="186"/>
    </row>
    <row r="10" spans="1:7" ht="15.5">
      <c r="A10" s="188">
        <v>2</v>
      </c>
      <c r="B10" s="191" t="s">
        <v>329</v>
      </c>
      <c r="C10" s="190" t="s">
        <v>327</v>
      </c>
      <c r="D10" s="190">
        <v>12</v>
      </c>
      <c r="E10" s="190">
        <v>2</v>
      </c>
      <c r="F10" s="192">
        <f t="shared" si="0"/>
        <v>4</v>
      </c>
      <c r="G10" s="186"/>
    </row>
    <row r="11" spans="1:7" ht="15.5">
      <c r="A11" s="188">
        <v>2</v>
      </c>
      <c r="B11" s="191" t="s">
        <v>330</v>
      </c>
      <c r="C11" s="190" t="s">
        <v>327</v>
      </c>
      <c r="D11" s="190">
        <v>12</v>
      </c>
      <c r="E11" s="190">
        <v>2</v>
      </c>
      <c r="F11" s="192">
        <f t="shared" si="0"/>
        <v>4</v>
      </c>
      <c r="G11" s="186"/>
    </row>
    <row r="12" spans="1:7" ht="15.5">
      <c r="A12" s="188">
        <v>2</v>
      </c>
      <c r="B12" s="191" t="s">
        <v>331</v>
      </c>
      <c r="C12" s="190" t="s">
        <v>327</v>
      </c>
      <c r="D12" s="193">
        <v>10</v>
      </c>
      <c r="E12" s="193">
        <v>2</v>
      </c>
      <c r="F12" s="192">
        <f t="shared" si="0"/>
        <v>4</v>
      </c>
      <c r="G12" s="186"/>
    </row>
    <row r="13" spans="1:7" ht="15.5">
      <c r="A13" s="188">
        <v>5</v>
      </c>
      <c r="B13" s="191" t="s">
        <v>186</v>
      </c>
      <c r="C13" s="190" t="s">
        <v>327</v>
      </c>
      <c r="D13" s="190">
        <v>4</v>
      </c>
      <c r="E13" s="190">
        <v>1</v>
      </c>
      <c r="F13" s="192">
        <f t="shared" si="0"/>
        <v>5</v>
      </c>
      <c r="G13" s="186"/>
    </row>
    <row r="14" spans="1:7" ht="15.5">
      <c r="A14" s="188">
        <v>5</v>
      </c>
      <c r="B14" s="191" t="s">
        <v>192</v>
      </c>
      <c r="C14" s="190" t="s">
        <v>327</v>
      </c>
      <c r="D14" s="190">
        <v>5</v>
      </c>
      <c r="E14" s="190">
        <v>1</v>
      </c>
      <c r="F14" s="192">
        <f t="shared" si="0"/>
        <v>5</v>
      </c>
      <c r="G14" s="186"/>
    </row>
    <row r="15" spans="1:7" ht="15.5">
      <c r="A15" s="188">
        <v>2</v>
      </c>
      <c r="B15" s="191" t="s">
        <v>197</v>
      </c>
      <c r="C15" s="190" t="s">
        <v>327</v>
      </c>
      <c r="D15" s="190">
        <v>6</v>
      </c>
      <c r="E15" s="190">
        <v>1</v>
      </c>
      <c r="F15" s="192">
        <f t="shared" si="0"/>
        <v>2</v>
      </c>
      <c r="G15" s="186"/>
    </row>
    <row r="16" spans="1:7" ht="15.5">
      <c r="A16" s="188">
        <v>2</v>
      </c>
      <c r="B16" s="191" t="s">
        <v>204</v>
      </c>
      <c r="C16" s="190" t="s">
        <v>327</v>
      </c>
      <c r="D16" s="190">
        <v>4</v>
      </c>
      <c r="E16" s="190">
        <v>1</v>
      </c>
      <c r="F16" s="192">
        <f t="shared" si="0"/>
        <v>2</v>
      </c>
      <c r="G16" s="186"/>
    </row>
    <row r="17" spans="1:7" ht="15.5">
      <c r="A17" s="188">
        <v>2</v>
      </c>
      <c r="B17" s="191" t="s">
        <v>207</v>
      </c>
      <c r="C17" s="190" t="s">
        <v>327</v>
      </c>
      <c r="D17" s="190">
        <v>6</v>
      </c>
      <c r="E17" s="190">
        <v>1</v>
      </c>
      <c r="F17" s="192">
        <f t="shared" si="0"/>
        <v>2</v>
      </c>
      <c r="G17" s="186"/>
    </row>
    <row r="18" spans="1:7" ht="15.5">
      <c r="A18" s="188">
        <v>2</v>
      </c>
      <c r="B18" s="191" t="s">
        <v>212</v>
      </c>
      <c r="C18" s="190" t="s">
        <v>327</v>
      </c>
      <c r="D18" s="190">
        <v>6</v>
      </c>
      <c r="E18" s="190">
        <v>1</v>
      </c>
      <c r="F18" s="192">
        <f t="shared" si="0"/>
        <v>2</v>
      </c>
      <c r="G18" s="186"/>
    </row>
    <row r="19" spans="1:7" ht="15.5">
      <c r="A19" s="188">
        <v>2</v>
      </c>
      <c r="B19" s="191" t="s">
        <v>213</v>
      </c>
      <c r="C19" s="190" t="s">
        <v>327</v>
      </c>
      <c r="D19" s="190">
        <v>6</v>
      </c>
      <c r="E19" s="190">
        <v>1</v>
      </c>
      <c r="F19" s="192">
        <f t="shared" si="0"/>
        <v>2</v>
      </c>
      <c r="G19" s="186"/>
    </row>
    <row r="20" spans="1:7" ht="15.5">
      <c r="A20" s="188">
        <v>2</v>
      </c>
      <c r="B20" s="191" t="s">
        <v>219</v>
      </c>
      <c r="C20" s="190" t="s">
        <v>327</v>
      </c>
      <c r="D20" s="190">
        <v>5</v>
      </c>
      <c r="E20" s="190">
        <v>1</v>
      </c>
      <c r="F20" s="192">
        <f t="shared" si="0"/>
        <v>2</v>
      </c>
      <c r="G20" s="186"/>
    </row>
    <row r="21" spans="1:7" ht="15.5">
      <c r="A21" s="188">
        <v>2</v>
      </c>
      <c r="B21" s="191" t="s">
        <v>222</v>
      </c>
      <c r="C21" s="190" t="s">
        <v>327</v>
      </c>
      <c r="D21" s="190">
        <v>6</v>
      </c>
      <c r="E21" s="190">
        <v>1</v>
      </c>
      <c r="F21" s="192">
        <f t="shared" si="0"/>
        <v>2</v>
      </c>
      <c r="G21" s="194"/>
    </row>
    <row r="22" spans="1:7" ht="15.5">
      <c r="A22" s="188">
        <v>2</v>
      </c>
      <c r="B22" s="191" t="s">
        <v>225</v>
      </c>
      <c r="C22" s="190" t="s">
        <v>327</v>
      </c>
      <c r="D22" s="190">
        <v>4</v>
      </c>
      <c r="E22" s="190">
        <v>1</v>
      </c>
      <c r="F22" s="192">
        <f t="shared" si="0"/>
        <v>2</v>
      </c>
      <c r="G22" s="194"/>
    </row>
    <row r="23" spans="1:7" ht="15.5">
      <c r="A23" s="188">
        <v>2</v>
      </c>
      <c r="B23" s="191" t="s">
        <v>228</v>
      </c>
      <c r="C23" s="190" t="s">
        <v>327</v>
      </c>
      <c r="D23" s="193">
        <v>5</v>
      </c>
      <c r="E23" s="193">
        <v>1</v>
      </c>
      <c r="F23" s="192">
        <f t="shared" si="0"/>
        <v>2</v>
      </c>
      <c r="G23" s="194"/>
    </row>
    <row r="24" spans="1:7" ht="15.5">
      <c r="A24" s="188">
        <v>2</v>
      </c>
      <c r="B24" s="191" t="s">
        <v>332</v>
      </c>
      <c r="C24" s="190" t="s">
        <v>327</v>
      </c>
      <c r="D24" s="193">
        <v>6</v>
      </c>
      <c r="E24" s="193">
        <v>1</v>
      </c>
      <c r="F24" s="192">
        <f t="shared" si="0"/>
        <v>2</v>
      </c>
      <c r="G24" s="194"/>
    </row>
    <row r="25" spans="1:7" ht="15.5">
      <c r="A25" s="188"/>
      <c r="B25" s="195" t="s">
        <v>333</v>
      </c>
      <c r="C25" s="190"/>
      <c r="D25" s="192"/>
      <c r="E25" s="192"/>
      <c r="F25" s="192">
        <v>15</v>
      </c>
      <c r="G25" s="194"/>
    </row>
    <row r="26" spans="1:7" ht="15.5">
      <c r="A26" s="188">
        <v>5</v>
      </c>
      <c r="B26" s="191" t="s">
        <v>334</v>
      </c>
      <c r="C26" s="190" t="s">
        <v>335</v>
      </c>
      <c r="D26" s="192">
        <v>15</v>
      </c>
      <c r="E26" s="192">
        <v>3</v>
      </c>
      <c r="F26" s="192">
        <f t="shared" ref="F26:F37" si="1">A26*E26</f>
        <v>15</v>
      </c>
      <c r="G26" s="194"/>
    </row>
    <row r="27" spans="1:7" ht="15.5">
      <c r="A27" s="188">
        <v>5</v>
      </c>
      <c r="B27" s="191" t="s">
        <v>336</v>
      </c>
      <c r="C27" s="190" t="s">
        <v>335</v>
      </c>
      <c r="D27" s="192">
        <v>10</v>
      </c>
      <c r="E27" s="192">
        <v>2</v>
      </c>
      <c r="F27" s="192">
        <f t="shared" si="1"/>
        <v>10</v>
      </c>
      <c r="G27" s="194"/>
    </row>
    <row r="28" spans="1:7" ht="15.5">
      <c r="A28" s="188">
        <v>5</v>
      </c>
      <c r="B28" s="191" t="s">
        <v>337</v>
      </c>
      <c r="C28" s="190" t="s">
        <v>335</v>
      </c>
      <c r="D28" s="192">
        <v>12</v>
      </c>
      <c r="E28" s="192">
        <v>2</v>
      </c>
      <c r="F28" s="192">
        <f t="shared" si="1"/>
        <v>10</v>
      </c>
      <c r="G28" s="194"/>
    </row>
    <row r="29" spans="1:7" ht="15.5">
      <c r="A29" s="188">
        <v>5</v>
      </c>
      <c r="B29" s="191" t="s">
        <v>338</v>
      </c>
      <c r="C29" s="190" t="s">
        <v>335</v>
      </c>
      <c r="D29" s="192">
        <v>9</v>
      </c>
      <c r="E29" s="192">
        <v>2</v>
      </c>
      <c r="F29" s="192">
        <f t="shared" si="1"/>
        <v>10</v>
      </c>
      <c r="G29" s="194"/>
    </row>
    <row r="30" spans="1:7" ht="15.5">
      <c r="A30" s="188">
        <v>5</v>
      </c>
      <c r="B30" s="191" t="s">
        <v>268</v>
      </c>
      <c r="C30" s="190" t="s">
        <v>335</v>
      </c>
      <c r="D30" s="192">
        <v>6</v>
      </c>
      <c r="E30" s="192">
        <v>1</v>
      </c>
      <c r="F30" s="192">
        <f t="shared" si="1"/>
        <v>5</v>
      </c>
      <c r="G30" s="194"/>
    </row>
    <row r="31" spans="1:7" ht="15.5">
      <c r="A31" s="188">
        <v>5</v>
      </c>
      <c r="B31" s="191" t="s">
        <v>274</v>
      </c>
      <c r="C31" s="190" t="s">
        <v>335</v>
      </c>
      <c r="D31" s="192">
        <v>6</v>
      </c>
      <c r="E31" s="192">
        <v>1</v>
      </c>
      <c r="F31" s="192">
        <f t="shared" si="1"/>
        <v>5</v>
      </c>
      <c r="G31" s="194"/>
    </row>
    <row r="32" spans="1:7" ht="15.5">
      <c r="A32" s="188">
        <v>5</v>
      </c>
      <c r="B32" s="191" t="s">
        <v>281</v>
      </c>
      <c r="C32" s="190" t="s">
        <v>335</v>
      </c>
      <c r="D32" s="192">
        <v>6</v>
      </c>
      <c r="E32" s="192">
        <v>1</v>
      </c>
      <c r="F32" s="192">
        <f t="shared" si="1"/>
        <v>5</v>
      </c>
      <c r="G32" s="194"/>
    </row>
    <row r="33" spans="1:7" ht="15.5">
      <c r="A33" s="188">
        <v>5</v>
      </c>
      <c r="B33" s="191" t="s">
        <v>287</v>
      </c>
      <c r="C33" s="190" t="s">
        <v>335</v>
      </c>
      <c r="D33" s="192">
        <v>5</v>
      </c>
      <c r="E33" s="192">
        <v>1</v>
      </c>
      <c r="F33" s="192">
        <f t="shared" si="1"/>
        <v>5</v>
      </c>
      <c r="G33" s="194"/>
    </row>
    <row r="34" spans="1:7" ht="15.5">
      <c r="A34" s="188">
        <v>5</v>
      </c>
      <c r="B34" s="191" t="s">
        <v>291</v>
      </c>
      <c r="C34" s="190" t="s">
        <v>335</v>
      </c>
      <c r="D34" s="192">
        <v>6</v>
      </c>
      <c r="E34" s="192">
        <v>1</v>
      </c>
      <c r="F34" s="192">
        <f t="shared" si="1"/>
        <v>5</v>
      </c>
      <c r="G34" s="194"/>
    </row>
    <row r="35" spans="1:7" ht="15.5">
      <c r="A35" s="188">
        <v>5</v>
      </c>
      <c r="B35" s="191" t="s">
        <v>298</v>
      </c>
      <c r="C35" s="190" t="s">
        <v>335</v>
      </c>
      <c r="D35" s="192">
        <v>4</v>
      </c>
      <c r="E35" s="192">
        <v>1</v>
      </c>
      <c r="F35" s="192">
        <f t="shared" si="1"/>
        <v>5</v>
      </c>
      <c r="G35" s="194"/>
    </row>
    <row r="36" spans="1:7" ht="15.5">
      <c r="A36" s="188">
        <v>5</v>
      </c>
      <c r="B36" s="191" t="s">
        <v>301</v>
      </c>
      <c r="C36" s="190" t="s">
        <v>335</v>
      </c>
      <c r="D36" s="192">
        <v>5</v>
      </c>
      <c r="E36" s="192">
        <v>1</v>
      </c>
      <c r="F36" s="192">
        <f t="shared" si="1"/>
        <v>5</v>
      </c>
      <c r="G36" s="194"/>
    </row>
    <row r="37" spans="1:7" ht="15.5">
      <c r="A37" s="188">
        <v>5</v>
      </c>
      <c r="B37" s="196" t="s">
        <v>339</v>
      </c>
      <c r="C37" s="197" t="s">
        <v>335</v>
      </c>
      <c r="D37" s="198">
        <v>6</v>
      </c>
      <c r="E37" s="198">
        <v>1</v>
      </c>
      <c r="F37" s="198">
        <f t="shared" si="1"/>
        <v>5</v>
      </c>
      <c r="G37" s="194"/>
    </row>
    <row r="38" spans="1:7" ht="14.25" customHeight="1">
      <c r="A38" s="199"/>
      <c r="B38" s="296"/>
      <c r="C38" s="297"/>
      <c r="D38" s="298"/>
      <c r="E38" s="200" t="str">
        <f t="shared" ref="E38:E40" si="2">CONCATENATE(FLOOR(F38/60,1)," ч. ",F38-FLOOR(F38/60,1)*60," мин.")</f>
        <v>2 ч. 27 мин.</v>
      </c>
      <c r="F38" s="192">
        <f>SUM(F8:F36)</f>
        <v>147</v>
      </c>
    </row>
    <row r="39" spans="1:7" ht="14.25" customHeight="1">
      <c r="A39" s="201" t="s">
        <v>340</v>
      </c>
      <c r="B39" s="299" t="s">
        <v>340</v>
      </c>
      <c r="C39" s="297"/>
      <c r="D39" s="298"/>
      <c r="E39" s="202" t="str">
        <f t="shared" si="2"/>
        <v>0 ч. 30 мин.</v>
      </c>
      <c r="F39" s="192">
        <v>30</v>
      </c>
    </row>
    <row r="40" spans="1:7" ht="14.25" customHeight="1">
      <c r="A40" s="199" t="s">
        <v>341</v>
      </c>
      <c r="B40" s="296" t="s">
        <v>341</v>
      </c>
      <c r="C40" s="297"/>
      <c r="D40" s="298"/>
      <c r="E40" s="200" t="str">
        <f t="shared" si="2"/>
        <v>2 ч. 57 мин.</v>
      </c>
      <c r="F40" s="192">
        <f>F38+F39</f>
        <v>177</v>
      </c>
    </row>
    <row r="41" spans="1:7" ht="14.25" customHeight="1">
      <c r="A41" s="203"/>
      <c r="B41" s="183"/>
      <c r="C41" s="203"/>
      <c r="D41" s="203"/>
      <c r="E41" s="203"/>
      <c r="F41" s="204"/>
      <c r="G41" s="205"/>
    </row>
  </sheetData>
  <mergeCells count="3">
    <mergeCell ref="B38:D38"/>
    <mergeCell ref="B39:D39"/>
    <mergeCell ref="B40:D40"/>
  </mergeCells>
  <pageMargins left="0.70078740157480324" right="0.70078740157480324" top="0.75196850393700787" bottom="0.75196850393700787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1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/>
  <cols>
    <col min="1" max="9" width="17.81640625" customWidth="1"/>
    <col min="10" max="10" width="60.08984375" customWidth="1"/>
    <col min="11" max="26" width="17.81640625" customWidth="1"/>
  </cols>
  <sheetData>
    <row r="1" spans="1:13" ht="21.75" customHeight="1">
      <c r="A1" s="206" t="s">
        <v>342</v>
      </c>
      <c r="B1" s="207" t="s">
        <v>343</v>
      </c>
      <c r="C1" s="207" t="s">
        <v>344</v>
      </c>
      <c r="D1" s="207" t="s">
        <v>2</v>
      </c>
      <c r="E1" s="207" t="s">
        <v>345</v>
      </c>
      <c r="F1" s="207" t="s">
        <v>346</v>
      </c>
      <c r="G1" s="207" t="s">
        <v>347</v>
      </c>
      <c r="H1" s="207" t="s">
        <v>348</v>
      </c>
      <c r="I1" s="207" t="s">
        <v>349</v>
      </c>
      <c r="J1" s="208" t="s">
        <v>321</v>
      </c>
      <c r="K1" s="79"/>
      <c r="L1" s="79"/>
      <c r="M1" s="79"/>
    </row>
    <row r="2" spans="1:13" ht="21.75" customHeight="1">
      <c r="A2" s="209">
        <v>45589.895465844907</v>
      </c>
      <c r="B2" s="210" t="s">
        <v>107</v>
      </c>
      <c r="C2" s="211">
        <v>40808</v>
      </c>
      <c r="D2" s="210" t="s">
        <v>23</v>
      </c>
      <c r="E2" s="210" t="s">
        <v>350</v>
      </c>
      <c r="F2" s="210" t="s">
        <v>351</v>
      </c>
      <c r="G2" s="210">
        <v>89531417718</v>
      </c>
      <c r="H2" s="210" t="s">
        <v>15</v>
      </c>
      <c r="I2" s="210">
        <f>2024-2011</f>
        <v>13</v>
      </c>
      <c r="J2" s="212" t="str">
        <f t="shared" ref="J2:J103" si="0">IF(I2=5,"мальчики и девочки - 5-7 лет",IF(I2=6,"мальчики и девочки - 5-7 лет",IF(I2=7,"мальчики и девочки - 5-7 лет",IF(I2=8,"мальчики и девочки – 8-9 лет",IF(I2=9,"мальчики и девочки – 8-9 лет",IF(I2=10,"мальчики и девочки – 10-12 лет",IF(I2=11,"мальчики и девочки – 10-12 лет",IF(I2=12,"мальчики и девочки – 10-12 лет",IF(I2=13,"юноши и девушки - 13-14 лет",IF(I2=14,"юноши и девушки - 13-14 лет",IF(I2=15,"юноши и девушки - 15-18 лет",IF(I2=16,"юноши и девушки - 15-18 лет",IF(I2=17,"юноши и девушки - 15-18 лет",IF(I2=18,"юноши и девушки - 15-18 лет","мужчины и женщины - 19-39 лет"))))))))))))))</f>
        <v>юноши и девушки - 13-14 лет</v>
      </c>
      <c r="K2" s="79"/>
      <c r="L2" s="79"/>
      <c r="M2" s="79"/>
    </row>
    <row r="3" spans="1:13" ht="21.75" customHeight="1">
      <c r="A3" s="213">
        <v>45589.92698856481</v>
      </c>
      <c r="B3" s="214" t="s">
        <v>102</v>
      </c>
      <c r="C3" s="215">
        <v>41109</v>
      </c>
      <c r="D3" s="214" t="s">
        <v>10</v>
      </c>
      <c r="E3" s="214" t="s">
        <v>350</v>
      </c>
      <c r="F3" s="214" t="s">
        <v>352</v>
      </c>
      <c r="G3" s="214">
        <v>89177375777</v>
      </c>
      <c r="H3" s="214" t="s">
        <v>11</v>
      </c>
      <c r="I3" s="214">
        <f>2024-2012</f>
        <v>12</v>
      </c>
      <c r="J3" s="216" t="str">
        <f t="shared" si="0"/>
        <v>мальчики и девочки – 10-12 лет</v>
      </c>
      <c r="K3" s="79"/>
      <c r="L3" s="79"/>
      <c r="M3" s="79"/>
    </row>
    <row r="4" spans="1:13" ht="21.75" customHeight="1">
      <c r="A4" s="209">
        <v>45589.946543020837</v>
      </c>
      <c r="B4" s="210" t="s">
        <v>47</v>
      </c>
      <c r="C4" s="211">
        <v>35634</v>
      </c>
      <c r="D4" s="210" t="s">
        <v>44</v>
      </c>
      <c r="E4" s="210" t="s">
        <v>353</v>
      </c>
      <c r="F4" s="210" t="s">
        <v>47</v>
      </c>
      <c r="G4" s="210">
        <v>89119192856</v>
      </c>
      <c r="H4" s="210" t="s">
        <v>11</v>
      </c>
      <c r="I4" s="210">
        <f>2024-1997</f>
        <v>27</v>
      </c>
      <c r="J4" s="212" t="str">
        <f t="shared" si="0"/>
        <v>мужчины и женщины - 19-39 лет</v>
      </c>
      <c r="K4" s="79"/>
      <c r="L4" s="79"/>
      <c r="M4" s="79"/>
    </row>
    <row r="5" spans="1:13" ht="21.75" customHeight="1">
      <c r="A5" s="213">
        <v>45590.377226828699</v>
      </c>
      <c r="B5" s="214" t="s">
        <v>48</v>
      </c>
      <c r="C5" s="215">
        <v>40895</v>
      </c>
      <c r="D5" s="214" t="s">
        <v>23</v>
      </c>
      <c r="E5" s="214" t="s">
        <v>350</v>
      </c>
      <c r="F5" s="214" t="s">
        <v>354</v>
      </c>
      <c r="G5" s="214">
        <v>89110126925</v>
      </c>
      <c r="H5" s="214" t="s">
        <v>15</v>
      </c>
      <c r="I5" s="214">
        <f>2024-2011</f>
        <v>13</v>
      </c>
      <c r="J5" s="216" t="str">
        <f t="shared" si="0"/>
        <v>юноши и девушки - 13-14 лет</v>
      </c>
      <c r="K5" s="79"/>
      <c r="L5" s="79"/>
      <c r="M5" s="79"/>
    </row>
    <row r="6" spans="1:13" ht="21.75" customHeight="1">
      <c r="A6" s="209">
        <v>45590.394224317133</v>
      </c>
      <c r="B6" s="210" t="s">
        <v>355</v>
      </c>
      <c r="C6" s="211">
        <v>41131</v>
      </c>
      <c r="D6" s="210" t="s">
        <v>14</v>
      </c>
      <c r="E6" s="210" t="s">
        <v>350</v>
      </c>
      <c r="F6" s="210" t="s">
        <v>356</v>
      </c>
      <c r="G6" s="210">
        <v>89036921654</v>
      </c>
      <c r="H6" s="210" t="s">
        <v>11</v>
      </c>
      <c r="I6" s="210">
        <f>2024-2012</f>
        <v>12</v>
      </c>
      <c r="J6" s="212" t="str">
        <f t="shared" si="0"/>
        <v>мальчики и девочки – 10-12 лет</v>
      </c>
      <c r="K6" s="79"/>
      <c r="L6" s="79"/>
      <c r="M6" s="79"/>
    </row>
    <row r="7" spans="1:13" ht="21.75" customHeight="1">
      <c r="A7" s="213">
        <v>45590.431956932865</v>
      </c>
      <c r="B7" s="214" t="s">
        <v>76</v>
      </c>
      <c r="C7" s="215">
        <v>40737</v>
      </c>
      <c r="D7" s="214" t="s">
        <v>357</v>
      </c>
      <c r="E7" s="214" t="s">
        <v>350</v>
      </c>
      <c r="F7" s="214" t="s">
        <v>358</v>
      </c>
      <c r="G7" s="214">
        <v>89159978991</v>
      </c>
      <c r="H7" s="214" t="s">
        <v>11</v>
      </c>
      <c r="I7" s="214">
        <f>2024-2011</f>
        <v>13</v>
      </c>
      <c r="J7" s="216" t="str">
        <f t="shared" si="0"/>
        <v>юноши и девушки - 13-14 лет</v>
      </c>
      <c r="K7" s="79"/>
      <c r="L7" s="79"/>
      <c r="M7" s="79"/>
    </row>
    <row r="8" spans="1:13" ht="21.75" customHeight="1">
      <c r="A8" s="209">
        <v>45590.444531886576</v>
      </c>
      <c r="B8" s="210" t="s">
        <v>108</v>
      </c>
      <c r="C8" s="211">
        <v>39772</v>
      </c>
      <c r="D8" s="210" t="s">
        <v>44</v>
      </c>
      <c r="E8" s="210" t="s">
        <v>350</v>
      </c>
      <c r="F8" s="210" t="s">
        <v>99</v>
      </c>
      <c r="G8" s="210">
        <v>89219199289</v>
      </c>
      <c r="H8" s="210" t="s">
        <v>15</v>
      </c>
      <c r="I8" s="210">
        <f>2024-2008</f>
        <v>16</v>
      </c>
      <c r="J8" s="212" t="str">
        <f t="shared" si="0"/>
        <v>юноши и девушки - 15-18 лет</v>
      </c>
      <c r="K8" s="79"/>
      <c r="L8" s="79"/>
      <c r="M8" s="79"/>
    </row>
    <row r="9" spans="1:13" ht="21.75" customHeight="1">
      <c r="A9" s="213">
        <v>45590.448901284719</v>
      </c>
      <c r="B9" s="214" t="s">
        <v>13</v>
      </c>
      <c r="C9" s="215">
        <v>40300</v>
      </c>
      <c r="D9" s="214" t="s">
        <v>357</v>
      </c>
      <c r="E9" s="214" t="s">
        <v>350</v>
      </c>
      <c r="F9" s="214" t="s">
        <v>359</v>
      </c>
      <c r="G9" s="214">
        <v>89159917770</v>
      </c>
      <c r="H9" s="214" t="s">
        <v>15</v>
      </c>
      <c r="I9" s="214">
        <f>2024-2010</f>
        <v>14</v>
      </c>
      <c r="J9" s="216" t="str">
        <f t="shared" si="0"/>
        <v>юноши и девушки - 13-14 лет</v>
      </c>
      <c r="K9" s="79"/>
      <c r="L9" s="79"/>
      <c r="M9" s="79"/>
    </row>
    <row r="10" spans="1:13" ht="21.75" customHeight="1">
      <c r="A10" s="209">
        <v>45590.449701307865</v>
      </c>
      <c r="B10" s="210" t="s">
        <v>115</v>
      </c>
      <c r="C10" s="211">
        <v>30978</v>
      </c>
      <c r="D10" s="210" t="s">
        <v>360</v>
      </c>
      <c r="E10" s="210" t="s">
        <v>361</v>
      </c>
      <c r="F10" s="210" t="s">
        <v>362</v>
      </c>
      <c r="G10" s="210" t="s">
        <v>363</v>
      </c>
      <c r="H10" s="210" t="s">
        <v>11</v>
      </c>
      <c r="I10" s="210">
        <f>2024-2017</f>
        <v>7</v>
      </c>
      <c r="J10" s="212" t="str">
        <f t="shared" si="0"/>
        <v>мальчики и девочки - 5-7 лет</v>
      </c>
      <c r="K10" s="79"/>
      <c r="L10" s="79"/>
      <c r="M10" s="79"/>
    </row>
    <row r="11" spans="1:13" ht="21.75" customHeight="1">
      <c r="A11" s="213">
        <v>45590.527761805555</v>
      </c>
      <c r="B11" s="214" t="s">
        <v>59</v>
      </c>
      <c r="C11" s="215">
        <v>40517</v>
      </c>
      <c r="D11" s="214" t="s">
        <v>33</v>
      </c>
      <c r="E11" s="214" t="s">
        <v>350</v>
      </c>
      <c r="F11" s="214" t="s">
        <v>364</v>
      </c>
      <c r="G11" s="214" t="s">
        <v>365</v>
      </c>
      <c r="H11" s="214" t="s">
        <v>15</v>
      </c>
      <c r="I11" s="214">
        <f>2024-2010</f>
        <v>14</v>
      </c>
      <c r="J11" s="216" t="str">
        <f t="shared" si="0"/>
        <v>юноши и девушки - 13-14 лет</v>
      </c>
      <c r="K11" s="79"/>
      <c r="L11" s="79"/>
      <c r="M11" s="79"/>
    </row>
    <row r="12" spans="1:13" ht="21.75" customHeight="1">
      <c r="A12" s="209">
        <v>45590.556218715283</v>
      </c>
      <c r="B12" s="210" t="s">
        <v>77</v>
      </c>
      <c r="C12" s="211">
        <v>32655</v>
      </c>
      <c r="D12" s="210" t="s">
        <v>23</v>
      </c>
      <c r="E12" s="210" t="s">
        <v>350</v>
      </c>
      <c r="F12" s="210" t="s">
        <v>366</v>
      </c>
      <c r="G12" s="210">
        <v>89626934911</v>
      </c>
      <c r="H12" s="210" t="s">
        <v>11</v>
      </c>
      <c r="I12" s="210">
        <f>2024-1989</f>
        <v>35</v>
      </c>
      <c r="J12" s="212" t="str">
        <f t="shared" si="0"/>
        <v>мужчины и женщины - 19-39 лет</v>
      </c>
      <c r="K12" s="79"/>
      <c r="L12" s="79"/>
      <c r="M12" s="79"/>
    </row>
    <row r="13" spans="1:13" ht="21.75" customHeight="1">
      <c r="A13" s="213">
        <v>45590.655986192127</v>
      </c>
      <c r="B13" s="214" t="s">
        <v>32</v>
      </c>
      <c r="C13" s="215">
        <v>40400</v>
      </c>
      <c r="D13" s="214" t="s">
        <v>33</v>
      </c>
      <c r="E13" s="214" t="s">
        <v>350</v>
      </c>
      <c r="F13" s="214" t="s">
        <v>367</v>
      </c>
      <c r="G13" s="214">
        <v>89101701104</v>
      </c>
      <c r="H13" s="214" t="s">
        <v>15</v>
      </c>
      <c r="I13" s="214">
        <f>2024-2010</f>
        <v>14</v>
      </c>
      <c r="J13" s="216" t="str">
        <f t="shared" si="0"/>
        <v>юноши и девушки - 13-14 лет</v>
      </c>
      <c r="K13" s="79"/>
      <c r="L13" s="79"/>
      <c r="M13" s="79"/>
    </row>
    <row r="14" spans="1:13" ht="21.75" customHeight="1">
      <c r="A14" s="209">
        <v>45590.680238148147</v>
      </c>
      <c r="B14" s="210" t="s">
        <v>62</v>
      </c>
      <c r="C14" s="211">
        <v>40931</v>
      </c>
      <c r="D14" s="210" t="s">
        <v>33</v>
      </c>
      <c r="E14" s="210" t="s">
        <v>350</v>
      </c>
      <c r="F14" s="210" t="s">
        <v>368</v>
      </c>
      <c r="G14" s="210" t="s">
        <v>369</v>
      </c>
      <c r="H14" s="210" t="s">
        <v>15</v>
      </c>
      <c r="I14" s="210">
        <f>2024-2012</f>
        <v>12</v>
      </c>
      <c r="J14" s="212" t="str">
        <f t="shared" si="0"/>
        <v>мальчики и девочки – 10-12 лет</v>
      </c>
      <c r="K14" s="79"/>
      <c r="L14" s="79"/>
      <c r="M14" s="79"/>
    </row>
    <row r="15" spans="1:13" ht="21.75" customHeight="1">
      <c r="A15" s="213">
        <v>45590.74057934028</v>
      </c>
      <c r="B15" s="214" t="s">
        <v>73</v>
      </c>
      <c r="C15" s="215">
        <v>42587</v>
      </c>
      <c r="D15" s="214" t="s">
        <v>14</v>
      </c>
      <c r="E15" s="214" t="s">
        <v>361</v>
      </c>
      <c r="F15" s="214" t="s">
        <v>370</v>
      </c>
      <c r="G15" s="214" t="s">
        <v>371</v>
      </c>
      <c r="H15" s="214" t="s">
        <v>15</v>
      </c>
      <c r="I15" s="214">
        <f>2024-2016</f>
        <v>8</v>
      </c>
      <c r="J15" s="216" t="str">
        <f t="shared" si="0"/>
        <v>мальчики и девочки – 8-9 лет</v>
      </c>
      <c r="K15" s="79"/>
      <c r="L15" s="79"/>
      <c r="M15" s="79"/>
    </row>
    <row r="16" spans="1:13" ht="21.75" customHeight="1">
      <c r="A16" s="209">
        <v>45590.976519456017</v>
      </c>
      <c r="B16" s="210" t="s">
        <v>96</v>
      </c>
      <c r="C16" s="211">
        <v>41739</v>
      </c>
      <c r="D16" s="210" t="s">
        <v>14</v>
      </c>
      <c r="E16" s="210" t="s">
        <v>350</v>
      </c>
      <c r="F16" s="210" t="s">
        <v>372</v>
      </c>
      <c r="G16" s="210">
        <v>89605413191</v>
      </c>
      <c r="H16" s="210" t="s">
        <v>11</v>
      </c>
      <c r="I16" s="210">
        <f>2024-2014</f>
        <v>10</v>
      </c>
      <c r="J16" s="212" t="str">
        <f t="shared" si="0"/>
        <v>мальчики и девочки – 10-12 лет</v>
      </c>
      <c r="K16" s="79"/>
      <c r="L16" s="79"/>
      <c r="M16" s="79"/>
    </row>
    <row r="17" spans="1:13" ht="21.75" customHeight="1">
      <c r="A17" s="213">
        <v>45591.340653252315</v>
      </c>
      <c r="B17" s="214" t="s">
        <v>41</v>
      </c>
      <c r="C17" s="215">
        <v>42953</v>
      </c>
      <c r="D17" s="214" t="s">
        <v>373</v>
      </c>
      <c r="E17" s="214" t="s">
        <v>361</v>
      </c>
      <c r="F17" s="214" t="s">
        <v>374</v>
      </c>
      <c r="G17" s="214">
        <v>89206250503</v>
      </c>
      <c r="H17" s="214" t="s">
        <v>11</v>
      </c>
      <c r="I17" s="214">
        <f>2024-2017</f>
        <v>7</v>
      </c>
      <c r="J17" s="216" t="str">
        <f t="shared" si="0"/>
        <v>мальчики и девочки - 5-7 лет</v>
      </c>
      <c r="K17" s="79"/>
      <c r="L17" s="79"/>
      <c r="M17" s="79"/>
    </row>
    <row r="18" spans="1:13" ht="21.75" customHeight="1">
      <c r="A18" s="209">
        <v>45591.391417037041</v>
      </c>
      <c r="B18" s="210" t="s">
        <v>26</v>
      </c>
      <c r="C18" s="211">
        <v>36423</v>
      </c>
      <c r="D18" s="210" t="s">
        <v>375</v>
      </c>
      <c r="E18" s="210" t="s">
        <v>350</v>
      </c>
      <c r="F18" s="210" t="s">
        <v>366</v>
      </c>
      <c r="G18" s="210">
        <v>89159817186</v>
      </c>
      <c r="H18" s="210" t="s">
        <v>11</v>
      </c>
      <c r="I18" s="210">
        <f>2024-1999</f>
        <v>25</v>
      </c>
      <c r="J18" s="212" t="str">
        <f t="shared" si="0"/>
        <v>мужчины и женщины - 19-39 лет</v>
      </c>
      <c r="K18" s="79"/>
      <c r="L18" s="79"/>
      <c r="M18" s="79"/>
    </row>
    <row r="19" spans="1:13" ht="21.75" customHeight="1">
      <c r="A19" s="213">
        <v>45591.433365763893</v>
      </c>
      <c r="B19" s="214" t="s">
        <v>84</v>
      </c>
      <c r="C19" s="215">
        <v>41608</v>
      </c>
      <c r="D19" s="214" t="s">
        <v>357</v>
      </c>
      <c r="E19" s="214" t="s">
        <v>350</v>
      </c>
      <c r="F19" s="214" t="s">
        <v>376</v>
      </c>
      <c r="G19" s="214" t="s">
        <v>377</v>
      </c>
      <c r="H19" s="214" t="s">
        <v>11</v>
      </c>
      <c r="I19" s="214">
        <f>2024-2013</f>
        <v>11</v>
      </c>
      <c r="J19" s="216" t="str">
        <f t="shared" si="0"/>
        <v>мальчики и девочки – 10-12 лет</v>
      </c>
      <c r="K19" s="79"/>
      <c r="L19" s="79"/>
      <c r="M19" s="79"/>
    </row>
    <row r="20" spans="1:13" ht="21.75" customHeight="1">
      <c r="A20" s="209">
        <v>45591.43357868056</v>
      </c>
      <c r="B20" s="210" t="s">
        <v>67</v>
      </c>
      <c r="C20" s="211">
        <v>41185</v>
      </c>
      <c r="D20" s="210" t="s">
        <v>357</v>
      </c>
      <c r="E20" s="210" t="s">
        <v>350</v>
      </c>
      <c r="F20" s="210" t="s">
        <v>378</v>
      </c>
      <c r="G20" s="210">
        <v>89108247101</v>
      </c>
      <c r="H20" s="210" t="s">
        <v>11</v>
      </c>
      <c r="I20" s="210">
        <f>2024-2012</f>
        <v>12</v>
      </c>
      <c r="J20" s="212" t="str">
        <f t="shared" si="0"/>
        <v>мальчики и девочки – 10-12 лет</v>
      </c>
      <c r="K20" s="79"/>
      <c r="L20" s="79"/>
      <c r="M20" s="79"/>
    </row>
    <row r="21" spans="1:13" ht="21.75" customHeight="1">
      <c r="A21" s="213">
        <v>45591.607291585649</v>
      </c>
      <c r="B21" s="214" t="s">
        <v>83</v>
      </c>
      <c r="C21" s="215">
        <v>40507</v>
      </c>
      <c r="D21" s="214" t="s">
        <v>23</v>
      </c>
      <c r="E21" s="214" t="s">
        <v>350</v>
      </c>
      <c r="F21" s="214" t="s">
        <v>379</v>
      </c>
      <c r="G21" s="214" t="s">
        <v>380</v>
      </c>
      <c r="H21" s="214" t="s">
        <v>15</v>
      </c>
      <c r="I21" s="214">
        <f>2024-2010</f>
        <v>14</v>
      </c>
      <c r="J21" s="216" t="str">
        <f t="shared" si="0"/>
        <v>юноши и девушки - 13-14 лет</v>
      </c>
      <c r="K21" s="79"/>
      <c r="L21" s="79"/>
      <c r="M21" s="79"/>
    </row>
    <row r="22" spans="1:13" ht="21.75" customHeight="1">
      <c r="A22" s="209">
        <v>45592.595213472217</v>
      </c>
      <c r="B22" s="210" t="s">
        <v>64</v>
      </c>
      <c r="C22" s="211">
        <v>38630</v>
      </c>
      <c r="D22" s="210" t="s">
        <v>65</v>
      </c>
      <c r="E22" s="210" t="s">
        <v>350</v>
      </c>
      <c r="F22" s="210" t="s">
        <v>381</v>
      </c>
      <c r="G22" s="210">
        <v>89272950580</v>
      </c>
      <c r="H22" s="210" t="s">
        <v>15</v>
      </c>
      <c r="I22" s="210">
        <f>2024-2005</f>
        <v>19</v>
      </c>
      <c r="J22" s="212" t="str">
        <f t="shared" si="0"/>
        <v>мужчины и женщины - 19-39 лет</v>
      </c>
      <c r="K22" s="79"/>
      <c r="L22" s="79"/>
      <c r="M22" s="79"/>
    </row>
    <row r="23" spans="1:13" ht="21.75" customHeight="1">
      <c r="A23" s="213">
        <v>45592.595664490742</v>
      </c>
      <c r="B23" s="214" t="s">
        <v>66</v>
      </c>
      <c r="C23" s="215">
        <v>40810</v>
      </c>
      <c r="D23" s="214" t="s">
        <v>65</v>
      </c>
      <c r="E23" s="214" t="s">
        <v>350</v>
      </c>
      <c r="F23" s="214" t="s">
        <v>381</v>
      </c>
      <c r="G23" s="214">
        <v>89272950580</v>
      </c>
      <c r="H23" s="214" t="s">
        <v>15</v>
      </c>
      <c r="I23" s="214">
        <f>2024-2011</f>
        <v>13</v>
      </c>
      <c r="J23" s="216" t="str">
        <f t="shared" si="0"/>
        <v>юноши и девушки - 13-14 лет</v>
      </c>
      <c r="K23" s="79"/>
      <c r="L23" s="79"/>
      <c r="M23" s="79"/>
    </row>
    <row r="24" spans="1:13" ht="21.75" customHeight="1">
      <c r="A24" s="209">
        <v>45592.596800300926</v>
      </c>
      <c r="B24" s="210" t="s">
        <v>78</v>
      </c>
      <c r="C24" s="211">
        <v>38624</v>
      </c>
      <c r="D24" s="210" t="s">
        <v>65</v>
      </c>
      <c r="E24" s="210" t="s">
        <v>350</v>
      </c>
      <c r="F24" s="210" t="s">
        <v>381</v>
      </c>
      <c r="G24" s="210">
        <v>89272950580</v>
      </c>
      <c r="H24" s="210" t="s">
        <v>11</v>
      </c>
      <c r="I24" s="210">
        <f>2024-2005</f>
        <v>19</v>
      </c>
      <c r="J24" s="212" t="str">
        <f t="shared" si="0"/>
        <v>мужчины и женщины - 19-39 лет</v>
      </c>
      <c r="K24" s="79"/>
      <c r="L24" s="79"/>
      <c r="M24" s="79"/>
    </row>
    <row r="25" spans="1:13" ht="21.75" customHeight="1">
      <c r="A25" s="213">
        <v>45592.603892893516</v>
      </c>
      <c r="B25" s="214" t="s">
        <v>94</v>
      </c>
      <c r="C25" s="215">
        <v>39948</v>
      </c>
      <c r="D25" s="214" t="s">
        <v>65</v>
      </c>
      <c r="E25" s="214" t="s">
        <v>350</v>
      </c>
      <c r="F25" s="214" t="s">
        <v>381</v>
      </c>
      <c r="G25" s="214" t="s">
        <v>382</v>
      </c>
      <c r="H25" s="214" t="s">
        <v>11</v>
      </c>
      <c r="I25" s="214">
        <f>2024-2009</f>
        <v>15</v>
      </c>
      <c r="J25" s="216" t="str">
        <f t="shared" si="0"/>
        <v>юноши и девушки - 15-18 лет</v>
      </c>
      <c r="K25" s="79"/>
      <c r="L25" s="79"/>
      <c r="M25" s="79"/>
    </row>
    <row r="26" spans="1:13" ht="21.75" customHeight="1">
      <c r="A26" s="209">
        <v>45592.91965142361</v>
      </c>
      <c r="B26" s="210" t="s">
        <v>85</v>
      </c>
      <c r="C26" s="211">
        <v>41744</v>
      </c>
      <c r="D26" s="210" t="s">
        <v>33</v>
      </c>
      <c r="E26" s="210" t="s">
        <v>350</v>
      </c>
      <c r="F26" s="210" t="s">
        <v>383</v>
      </c>
      <c r="G26" s="210">
        <v>89206277224</v>
      </c>
      <c r="H26" s="210" t="s">
        <v>15</v>
      </c>
      <c r="I26" s="210">
        <f>2024-2014</f>
        <v>10</v>
      </c>
      <c r="J26" s="212" t="str">
        <f t="shared" si="0"/>
        <v>мальчики и девочки – 10-12 лет</v>
      </c>
      <c r="K26" s="79"/>
      <c r="L26" s="79"/>
      <c r="M26" s="79"/>
    </row>
    <row r="27" spans="1:13" ht="21.75" customHeight="1">
      <c r="A27" s="213">
        <v>45593.360809340273</v>
      </c>
      <c r="B27" s="214" t="s">
        <v>54</v>
      </c>
      <c r="C27" s="215">
        <v>42519</v>
      </c>
      <c r="D27" s="214" t="s">
        <v>384</v>
      </c>
      <c r="E27" s="214" t="s">
        <v>361</v>
      </c>
      <c r="F27" s="214" t="s">
        <v>385</v>
      </c>
      <c r="G27" s="214">
        <v>89273932002</v>
      </c>
      <c r="H27" s="214" t="s">
        <v>11</v>
      </c>
      <c r="I27" s="214">
        <f>2024-2016</f>
        <v>8</v>
      </c>
      <c r="J27" s="216" t="str">
        <f t="shared" si="0"/>
        <v>мальчики и девочки – 8-9 лет</v>
      </c>
      <c r="K27" s="79"/>
      <c r="L27" s="79"/>
      <c r="M27" s="79"/>
    </row>
    <row r="28" spans="1:13" ht="21.75" customHeight="1">
      <c r="A28" s="209">
        <v>45593.47343194444</v>
      </c>
      <c r="B28" s="210" t="s">
        <v>88</v>
      </c>
      <c r="C28" s="211">
        <v>40958</v>
      </c>
      <c r="D28" s="210" t="s">
        <v>33</v>
      </c>
      <c r="E28" s="210" t="s">
        <v>350</v>
      </c>
      <c r="F28" s="210" t="s">
        <v>386</v>
      </c>
      <c r="G28" s="210">
        <v>89206258188</v>
      </c>
      <c r="H28" s="210" t="s">
        <v>11</v>
      </c>
      <c r="I28" s="210">
        <f>2024-2012</f>
        <v>12</v>
      </c>
      <c r="J28" s="212" t="str">
        <f t="shared" si="0"/>
        <v>мальчики и девочки – 10-12 лет</v>
      </c>
      <c r="K28" s="79"/>
      <c r="L28" s="79"/>
      <c r="M28" s="79"/>
    </row>
    <row r="29" spans="1:13" ht="21.75" customHeight="1">
      <c r="A29" s="213">
        <v>45593.598698125003</v>
      </c>
      <c r="B29" s="214" t="s">
        <v>60</v>
      </c>
      <c r="C29" s="215">
        <v>41554</v>
      </c>
      <c r="D29" s="214" t="s">
        <v>56</v>
      </c>
      <c r="E29" s="214" t="s">
        <v>353</v>
      </c>
      <c r="F29" s="214" t="s">
        <v>387</v>
      </c>
      <c r="G29" s="214" t="s">
        <v>388</v>
      </c>
      <c r="H29" s="214" t="s">
        <v>11</v>
      </c>
      <c r="I29" s="214">
        <f>2024-2013</f>
        <v>11</v>
      </c>
      <c r="J29" s="216" t="str">
        <f t="shared" si="0"/>
        <v>мальчики и девочки – 10-12 лет</v>
      </c>
      <c r="K29" s="79"/>
      <c r="L29" s="79"/>
      <c r="M29" s="79"/>
    </row>
    <row r="30" spans="1:13" ht="21.75" customHeight="1">
      <c r="A30" s="209">
        <v>45593.728035138891</v>
      </c>
      <c r="B30" s="210" t="s">
        <v>113</v>
      </c>
      <c r="C30" s="211">
        <v>31754</v>
      </c>
      <c r="D30" s="210" t="s">
        <v>389</v>
      </c>
      <c r="E30" s="210" t="s">
        <v>350</v>
      </c>
      <c r="F30" s="210" t="s">
        <v>113</v>
      </c>
      <c r="G30" s="210" t="s">
        <v>390</v>
      </c>
      <c r="H30" s="210" t="s">
        <v>11</v>
      </c>
      <c r="I30" s="210">
        <f>2024-1986</f>
        <v>38</v>
      </c>
      <c r="J30" s="212" t="str">
        <f t="shared" si="0"/>
        <v>мужчины и женщины - 19-39 лет</v>
      </c>
      <c r="K30" s="79"/>
      <c r="L30" s="79"/>
      <c r="M30" s="79"/>
    </row>
    <row r="31" spans="1:13" ht="21.75" customHeight="1">
      <c r="A31" s="213">
        <v>45594.022228715279</v>
      </c>
      <c r="B31" s="214" t="s">
        <v>119</v>
      </c>
      <c r="C31" s="215">
        <v>40021</v>
      </c>
      <c r="D31" s="214" t="s">
        <v>44</v>
      </c>
      <c r="E31" s="214" t="s">
        <v>350</v>
      </c>
      <c r="F31" s="214" t="s">
        <v>391</v>
      </c>
      <c r="G31" s="214" t="s">
        <v>392</v>
      </c>
      <c r="H31" s="214" t="s">
        <v>15</v>
      </c>
      <c r="I31" s="214">
        <f>2024-2009</f>
        <v>15</v>
      </c>
      <c r="J31" s="216" t="str">
        <f t="shared" si="0"/>
        <v>юноши и девушки - 15-18 лет</v>
      </c>
      <c r="K31" s="79"/>
      <c r="L31" s="79"/>
      <c r="M31" s="79"/>
    </row>
    <row r="32" spans="1:13" ht="21.75" customHeight="1">
      <c r="A32" s="209">
        <v>45594.025184108796</v>
      </c>
      <c r="B32" s="210" t="s">
        <v>99</v>
      </c>
      <c r="C32" s="211">
        <v>35220</v>
      </c>
      <c r="D32" s="210" t="s">
        <v>393</v>
      </c>
      <c r="E32" s="210" t="s">
        <v>350</v>
      </c>
      <c r="F32" s="210" t="s">
        <v>366</v>
      </c>
      <c r="G32" s="210" t="s">
        <v>394</v>
      </c>
      <c r="H32" s="210" t="s">
        <v>11</v>
      </c>
      <c r="I32" s="210">
        <f>2024-1996</f>
        <v>28</v>
      </c>
      <c r="J32" s="212" t="str">
        <f t="shared" si="0"/>
        <v>мужчины и женщины - 19-39 лет</v>
      </c>
      <c r="K32" s="79"/>
      <c r="L32" s="79"/>
      <c r="M32" s="79"/>
    </row>
    <row r="33" spans="1:13" ht="21.75" customHeight="1">
      <c r="A33" s="213">
        <v>45594.031629907404</v>
      </c>
      <c r="B33" s="214" t="s">
        <v>43</v>
      </c>
      <c r="C33" s="215">
        <v>40900</v>
      </c>
      <c r="D33" s="214" t="s">
        <v>44</v>
      </c>
      <c r="E33" s="214" t="s">
        <v>350</v>
      </c>
      <c r="F33" s="214" t="s">
        <v>395</v>
      </c>
      <c r="G33" s="214">
        <v>89119654541</v>
      </c>
      <c r="H33" s="214" t="s">
        <v>15</v>
      </c>
      <c r="I33" s="214">
        <f>2024-2011</f>
        <v>13</v>
      </c>
      <c r="J33" s="216" t="str">
        <f t="shared" si="0"/>
        <v>юноши и девушки - 13-14 лет</v>
      </c>
      <c r="K33" s="79"/>
      <c r="L33" s="79"/>
      <c r="M33" s="79"/>
    </row>
    <row r="34" spans="1:13" ht="21.75" customHeight="1">
      <c r="A34" s="209">
        <v>45594.034517719905</v>
      </c>
      <c r="B34" s="210" t="s">
        <v>25</v>
      </c>
      <c r="C34" s="211">
        <v>41198</v>
      </c>
      <c r="D34" s="210" t="s">
        <v>23</v>
      </c>
      <c r="E34" s="210" t="s">
        <v>350</v>
      </c>
      <c r="F34" s="210" t="s">
        <v>396</v>
      </c>
      <c r="G34" s="210" t="s">
        <v>397</v>
      </c>
      <c r="H34" s="210" t="s">
        <v>15</v>
      </c>
      <c r="I34" s="210">
        <f t="shared" ref="I34:I35" si="1">2024-2012</f>
        <v>12</v>
      </c>
      <c r="J34" s="212" t="str">
        <f t="shared" si="0"/>
        <v>мальчики и девочки – 10-12 лет</v>
      </c>
      <c r="K34" s="79"/>
      <c r="L34" s="79"/>
      <c r="M34" s="79"/>
    </row>
    <row r="35" spans="1:13" ht="21.75" customHeight="1">
      <c r="A35" s="213">
        <v>45594.697488194448</v>
      </c>
      <c r="B35" s="214" t="s">
        <v>36</v>
      </c>
      <c r="C35" s="215">
        <v>41021</v>
      </c>
      <c r="D35" s="214" t="s">
        <v>360</v>
      </c>
      <c r="E35" s="214" t="s">
        <v>350</v>
      </c>
      <c r="F35" s="214" t="s">
        <v>398</v>
      </c>
      <c r="G35" s="214" t="s">
        <v>399</v>
      </c>
      <c r="H35" s="214" t="s">
        <v>15</v>
      </c>
      <c r="I35" s="214">
        <f t="shared" si="1"/>
        <v>12</v>
      </c>
      <c r="J35" s="216" t="str">
        <f t="shared" si="0"/>
        <v>мальчики и девочки – 10-12 лет</v>
      </c>
      <c r="K35" s="79"/>
      <c r="L35" s="79"/>
      <c r="M35" s="79"/>
    </row>
    <row r="36" spans="1:13" ht="21.75" customHeight="1">
      <c r="A36" s="209">
        <v>45595.579705567128</v>
      </c>
      <c r="B36" s="210" t="s">
        <v>87</v>
      </c>
      <c r="C36" s="211">
        <v>39989</v>
      </c>
      <c r="D36" s="210" t="s">
        <v>360</v>
      </c>
      <c r="E36" s="210" t="s">
        <v>350</v>
      </c>
      <c r="F36" s="210" t="s">
        <v>400</v>
      </c>
      <c r="G36" s="210" t="s">
        <v>401</v>
      </c>
      <c r="H36" s="210" t="s">
        <v>11</v>
      </c>
      <c r="I36" s="210">
        <f>2024-2009</f>
        <v>15</v>
      </c>
      <c r="J36" s="212" t="str">
        <f t="shared" si="0"/>
        <v>юноши и девушки - 15-18 лет</v>
      </c>
      <c r="K36" s="79"/>
      <c r="L36" s="79"/>
      <c r="M36" s="79"/>
    </row>
    <row r="37" spans="1:13" ht="21.75" customHeight="1">
      <c r="A37" s="213">
        <v>45595.74701994213</v>
      </c>
      <c r="B37" s="214" t="s">
        <v>57</v>
      </c>
      <c r="C37" s="215">
        <v>41404</v>
      </c>
      <c r="D37" s="214" t="s">
        <v>14</v>
      </c>
      <c r="E37" s="214" t="s">
        <v>350</v>
      </c>
      <c r="F37" s="214" t="s">
        <v>402</v>
      </c>
      <c r="G37" s="214">
        <v>89622027545</v>
      </c>
      <c r="H37" s="214" t="s">
        <v>15</v>
      </c>
      <c r="I37" s="214">
        <f>2024-2013</f>
        <v>11</v>
      </c>
      <c r="J37" s="216" t="str">
        <f t="shared" si="0"/>
        <v>мальчики и девочки – 10-12 лет</v>
      </c>
      <c r="K37" s="79"/>
      <c r="L37" s="79"/>
      <c r="M37" s="79"/>
    </row>
    <row r="38" spans="1:13" ht="21.75" customHeight="1">
      <c r="A38" s="209">
        <v>45595.913944791668</v>
      </c>
      <c r="B38" s="210" t="s">
        <v>22</v>
      </c>
      <c r="C38" s="211">
        <v>36921</v>
      </c>
      <c r="D38" s="210" t="s">
        <v>23</v>
      </c>
      <c r="E38" s="210" t="s">
        <v>350</v>
      </c>
      <c r="F38" s="210" t="s">
        <v>22</v>
      </c>
      <c r="G38" s="210">
        <v>89500491792</v>
      </c>
      <c r="H38" s="210" t="s">
        <v>15</v>
      </c>
      <c r="I38" s="210">
        <f>2024-2001</f>
        <v>23</v>
      </c>
      <c r="J38" s="212" t="str">
        <f t="shared" si="0"/>
        <v>мужчины и женщины - 19-39 лет</v>
      </c>
      <c r="K38" s="79"/>
      <c r="L38" s="79"/>
      <c r="M38" s="79"/>
    </row>
    <row r="39" spans="1:13" ht="21.75" customHeight="1">
      <c r="A39" s="213">
        <v>45595.965304502315</v>
      </c>
      <c r="B39" s="214" t="s">
        <v>81</v>
      </c>
      <c r="C39" s="215">
        <v>42583</v>
      </c>
      <c r="D39" s="214" t="s">
        <v>357</v>
      </c>
      <c r="E39" s="214" t="s">
        <v>361</v>
      </c>
      <c r="F39" s="214" t="s">
        <v>403</v>
      </c>
      <c r="G39" s="214" t="s">
        <v>404</v>
      </c>
      <c r="H39" s="214" t="s">
        <v>15</v>
      </c>
      <c r="I39" s="214">
        <f>2024-2016</f>
        <v>8</v>
      </c>
      <c r="J39" s="216" t="str">
        <f t="shared" si="0"/>
        <v>мальчики и девочки – 8-9 лет</v>
      </c>
      <c r="K39" s="79"/>
      <c r="L39" s="79"/>
      <c r="M39" s="79"/>
    </row>
    <row r="40" spans="1:13" ht="21.75" customHeight="1">
      <c r="A40" s="209">
        <v>45596.312624189814</v>
      </c>
      <c r="B40" s="210" t="s">
        <v>89</v>
      </c>
      <c r="C40" s="211">
        <v>40784</v>
      </c>
      <c r="D40" s="210" t="s">
        <v>75</v>
      </c>
      <c r="E40" s="210" t="s">
        <v>350</v>
      </c>
      <c r="F40" s="210" t="s">
        <v>405</v>
      </c>
      <c r="G40" s="210" t="s">
        <v>406</v>
      </c>
      <c r="H40" s="210" t="s">
        <v>11</v>
      </c>
      <c r="I40" s="210">
        <f>2024-2011</f>
        <v>13</v>
      </c>
      <c r="J40" s="212" t="str">
        <f t="shared" si="0"/>
        <v>юноши и девушки - 13-14 лет</v>
      </c>
      <c r="K40" s="79"/>
      <c r="L40" s="79"/>
      <c r="M40" s="79"/>
    </row>
    <row r="41" spans="1:13" ht="21.75" customHeight="1">
      <c r="A41" s="213">
        <v>45596.313734166666</v>
      </c>
      <c r="B41" s="214" t="s">
        <v>407</v>
      </c>
      <c r="C41" s="215">
        <v>42132</v>
      </c>
      <c r="D41" s="214" t="s">
        <v>75</v>
      </c>
      <c r="E41" s="214" t="s">
        <v>361</v>
      </c>
      <c r="F41" s="214" t="s">
        <v>405</v>
      </c>
      <c r="G41" s="214" t="s">
        <v>406</v>
      </c>
      <c r="H41" s="214" t="s">
        <v>15</v>
      </c>
      <c r="I41" s="214">
        <f>2024-2015</f>
        <v>9</v>
      </c>
      <c r="J41" s="216" t="str">
        <f t="shared" si="0"/>
        <v>мальчики и девочки – 8-9 лет</v>
      </c>
      <c r="K41" s="79"/>
      <c r="L41" s="79"/>
      <c r="M41" s="79"/>
    </row>
    <row r="42" spans="1:13" ht="21.75" customHeight="1">
      <c r="A42" s="209">
        <v>45596.91070493056</v>
      </c>
      <c r="B42" s="210" t="s">
        <v>19</v>
      </c>
      <c r="C42" s="211">
        <v>41718</v>
      </c>
      <c r="D42" s="210" t="s">
        <v>20</v>
      </c>
      <c r="E42" s="210" t="s">
        <v>350</v>
      </c>
      <c r="F42" s="210" t="s">
        <v>408</v>
      </c>
      <c r="G42" s="210" t="s">
        <v>409</v>
      </c>
      <c r="H42" s="210" t="s">
        <v>15</v>
      </c>
      <c r="I42" s="210">
        <f>2024-2014</f>
        <v>10</v>
      </c>
      <c r="J42" s="212" t="str">
        <f t="shared" si="0"/>
        <v>мальчики и девочки – 10-12 лет</v>
      </c>
      <c r="K42" s="79"/>
      <c r="L42" s="79"/>
      <c r="M42" s="79"/>
    </row>
    <row r="43" spans="1:13" ht="21.75" customHeight="1">
      <c r="A43" s="213">
        <v>45597.437209756943</v>
      </c>
      <c r="B43" s="214" t="s">
        <v>74</v>
      </c>
      <c r="C43" s="215">
        <v>39821</v>
      </c>
      <c r="D43" s="214" t="s">
        <v>410</v>
      </c>
      <c r="E43" s="214" t="s">
        <v>350</v>
      </c>
      <c r="F43" s="214" t="s">
        <v>411</v>
      </c>
      <c r="G43" s="214" t="s">
        <v>412</v>
      </c>
      <c r="H43" s="214" t="s">
        <v>15</v>
      </c>
      <c r="I43" s="214">
        <f>2024-2009</f>
        <v>15</v>
      </c>
      <c r="J43" s="216" t="str">
        <f t="shared" si="0"/>
        <v>юноши и девушки - 15-18 лет</v>
      </c>
      <c r="K43" s="79"/>
      <c r="L43" s="79"/>
      <c r="M43" s="79"/>
    </row>
    <row r="44" spans="1:13" ht="21.75" customHeight="1">
      <c r="A44" s="209">
        <v>45597.699453182868</v>
      </c>
      <c r="B44" s="210" t="s">
        <v>72</v>
      </c>
      <c r="C44" s="211">
        <v>43196</v>
      </c>
      <c r="D44" s="210" t="s">
        <v>373</v>
      </c>
      <c r="E44" s="210" t="s">
        <v>361</v>
      </c>
      <c r="F44" s="210" t="s">
        <v>413</v>
      </c>
      <c r="G44" s="210" t="s">
        <v>414</v>
      </c>
      <c r="H44" s="210" t="s">
        <v>15</v>
      </c>
      <c r="I44" s="210">
        <f>2024-2018</f>
        <v>6</v>
      </c>
      <c r="J44" s="212" t="str">
        <f t="shared" si="0"/>
        <v>мальчики и девочки - 5-7 лет</v>
      </c>
      <c r="K44" s="79"/>
      <c r="L44" s="79"/>
      <c r="M44" s="79"/>
    </row>
    <row r="45" spans="1:13" ht="21.75" customHeight="1">
      <c r="A45" s="213">
        <v>45597.794685868052</v>
      </c>
      <c r="B45" s="214" t="s">
        <v>109</v>
      </c>
      <c r="C45" s="215">
        <v>39426</v>
      </c>
      <c r="D45" s="214" t="s">
        <v>40</v>
      </c>
      <c r="E45" s="214" t="s">
        <v>350</v>
      </c>
      <c r="F45" s="214" t="s">
        <v>39</v>
      </c>
      <c r="G45" s="214">
        <v>89279211337</v>
      </c>
      <c r="H45" s="214" t="s">
        <v>11</v>
      </c>
      <c r="I45" s="214">
        <f>2024-2007</f>
        <v>17</v>
      </c>
      <c r="J45" s="216" t="str">
        <f t="shared" si="0"/>
        <v>юноши и девушки - 15-18 лет</v>
      </c>
      <c r="K45" s="79"/>
      <c r="L45" s="79"/>
      <c r="M45" s="79"/>
    </row>
    <row r="46" spans="1:13" ht="21.75" customHeight="1">
      <c r="A46" s="209">
        <v>45597.830094259261</v>
      </c>
      <c r="B46" s="210" t="s">
        <v>104</v>
      </c>
      <c r="C46" s="211">
        <v>42851</v>
      </c>
      <c r="D46" s="210" t="s">
        <v>415</v>
      </c>
      <c r="E46" s="210" t="s">
        <v>361</v>
      </c>
      <c r="F46" s="210" t="s">
        <v>416</v>
      </c>
      <c r="G46" s="210">
        <v>89005853331</v>
      </c>
      <c r="H46" s="210" t="s">
        <v>15</v>
      </c>
      <c r="I46" s="210">
        <f>2024-2017</f>
        <v>7</v>
      </c>
      <c r="J46" s="212" t="str">
        <f t="shared" si="0"/>
        <v>мальчики и девочки - 5-7 лет</v>
      </c>
      <c r="K46" s="79"/>
      <c r="L46" s="79"/>
      <c r="M46" s="79"/>
    </row>
    <row r="47" spans="1:13" ht="21.75" customHeight="1">
      <c r="A47" s="213">
        <v>45598.372914699074</v>
      </c>
      <c r="B47" s="214" t="s">
        <v>98</v>
      </c>
      <c r="C47" s="215">
        <v>30660</v>
      </c>
      <c r="D47" s="214" t="s">
        <v>75</v>
      </c>
      <c r="E47" s="214" t="s">
        <v>350</v>
      </c>
      <c r="F47" s="214" t="s">
        <v>417</v>
      </c>
      <c r="G47" s="214" t="s">
        <v>418</v>
      </c>
      <c r="H47" s="214" t="s">
        <v>15</v>
      </c>
      <c r="I47" s="214">
        <f>2024-1983</f>
        <v>41</v>
      </c>
      <c r="J47" s="216" t="str">
        <f t="shared" si="0"/>
        <v>мужчины и женщины - 19-39 лет</v>
      </c>
      <c r="K47" s="79"/>
      <c r="L47" s="79"/>
      <c r="M47" s="79"/>
    </row>
    <row r="48" spans="1:13" ht="21.75" customHeight="1">
      <c r="A48" s="209">
        <v>45598.409163298609</v>
      </c>
      <c r="B48" s="210" t="s">
        <v>37</v>
      </c>
      <c r="C48" s="211">
        <v>41247</v>
      </c>
      <c r="D48" s="210" t="s">
        <v>419</v>
      </c>
      <c r="E48" s="210" t="s">
        <v>353</v>
      </c>
      <c r="F48" s="210" t="s">
        <v>420</v>
      </c>
      <c r="G48" s="210" t="s">
        <v>421</v>
      </c>
      <c r="H48" s="210" t="s">
        <v>15</v>
      </c>
      <c r="I48" s="210">
        <f>2024-2012</f>
        <v>12</v>
      </c>
      <c r="J48" s="212" t="str">
        <f t="shared" si="0"/>
        <v>мальчики и девочки – 10-12 лет</v>
      </c>
      <c r="K48" s="79"/>
      <c r="L48" s="79"/>
      <c r="M48" s="79"/>
    </row>
    <row r="49" spans="1:13" ht="21.75" customHeight="1">
      <c r="A49" s="213">
        <v>45598.433195324076</v>
      </c>
      <c r="B49" s="214" t="s">
        <v>49</v>
      </c>
      <c r="C49" s="215">
        <v>41512</v>
      </c>
      <c r="D49" s="214" t="s">
        <v>422</v>
      </c>
      <c r="E49" s="214" t="s">
        <v>350</v>
      </c>
      <c r="F49" s="214" t="s">
        <v>423</v>
      </c>
      <c r="G49" s="214">
        <v>89276370042</v>
      </c>
      <c r="H49" s="214" t="s">
        <v>11</v>
      </c>
      <c r="I49" s="214">
        <v>11</v>
      </c>
      <c r="J49" s="216" t="str">
        <f t="shared" si="0"/>
        <v>мальчики и девочки – 10-12 лет</v>
      </c>
      <c r="K49" s="79"/>
      <c r="L49" s="79"/>
      <c r="M49" s="79"/>
    </row>
    <row r="50" spans="1:13" ht="21.75" customHeight="1">
      <c r="A50" s="209">
        <v>45599.363928865743</v>
      </c>
      <c r="B50" s="210" t="s">
        <v>53</v>
      </c>
      <c r="C50" s="211">
        <v>41299</v>
      </c>
      <c r="D50" s="210" t="s">
        <v>360</v>
      </c>
      <c r="E50" s="210" t="s">
        <v>350</v>
      </c>
      <c r="F50" s="210" t="s">
        <v>424</v>
      </c>
      <c r="G50" s="210" t="s">
        <v>425</v>
      </c>
      <c r="H50" s="210" t="s">
        <v>15</v>
      </c>
      <c r="I50" s="210">
        <f>2024-2013</f>
        <v>11</v>
      </c>
      <c r="J50" s="212" t="str">
        <f t="shared" si="0"/>
        <v>мальчики и девочки – 10-12 лет</v>
      </c>
      <c r="K50" s="79"/>
      <c r="L50" s="79"/>
      <c r="M50" s="79"/>
    </row>
    <row r="51" spans="1:13" ht="21.75" customHeight="1">
      <c r="A51" s="213">
        <v>45599.604816967592</v>
      </c>
      <c r="B51" s="214" t="s">
        <v>21</v>
      </c>
      <c r="C51" s="215">
        <v>41971</v>
      </c>
      <c r="D51" s="214" t="s">
        <v>360</v>
      </c>
      <c r="E51" s="214" t="s">
        <v>350</v>
      </c>
      <c r="F51" s="214" t="s">
        <v>359</v>
      </c>
      <c r="G51" s="214">
        <v>89159895226</v>
      </c>
      <c r="H51" s="214" t="s">
        <v>15</v>
      </c>
      <c r="I51" s="214">
        <f>2024-2014</f>
        <v>10</v>
      </c>
      <c r="J51" s="216" t="str">
        <f t="shared" si="0"/>
        <v>мальчики и девочки – 10-12 лет</v>
      </c>
      <c r="K51" s="79"/>
      <c r="L51" s="79"/>
      <c r="M51" s="79"/>
    </row>
    <row r="52" spans="1:13" ht="21.75" customHeight="1">
      <c r="A52" s="209">
        <v>45599.758993946758</v>
      </c>
      <c r="B52" s="210" t="s">
        <v>110</v>
      </c>
      <c r="C52" s="211">
        <v>40563</v>
      </c>
      <c r="D52" s="210" t="s">
        <v>111</v>
      </c>
      <c r="E52" s="210" t="s">
        <v>350</v>
      </c>
      <c r="F52" s="210" t="s">
        <v>426</v>
      </c>
      <c r="G52" s="210" t="s">
        <v>427</v>
      </c>
      <c r="H52" s="210" t="s">
        <v>11</v>
      </c>
      <c r="I52" s="210">
        <f>2024-2011</f>
        <v>13</v>
      </c>
      <c r="J52" s="212" t="str">
        <f t="shared" si="0"/>
        <v>юноши и девушки - 13-14 лет</v>
      </c>
      <c r="K52" s="79"/>
      <c r="L52" s="79"/>
      <c r="M52" s="79"/>
    </row>
    <row r="53" spans="1:13" ht="21.75" customHeight="1">
      <c r="A53" s="213">
        <v>45599.759636319446</v>
      </c>
      <c r="B53" s="214" t="s">
        <v>112</v>
      </c>
      <c r="C53" s="215">
        <v>38880</v>
      </c>
      <c r="D53" s="214" t="s">
        <v>111</v>
      </c>
      <c r="E53" s="214" t="s">
        <v>350</v>
      </c>
      <c r="F53" s="214" t="s">
        <v>426</v>
      </c>
      <c r="G53" s="214" t="s">
        <v>427</v>
      </c>
      <c r="H53" s="214" t="s">
        <v>11</v>
      </c>
      <c r="I53" s="214">
        <f>2024-2006</f>
        <v>18</v>
      </c>
      <c r="J53" s="216" t="str">
        <f t="shared" si="0"/>
        <v>юноши и девушки - 15-18 лет</v>
      </c>
      <c r="K53" s="79"/>
      <c r="L53" s="79"/>
      <c r="M53" s="79"/>
    </row>
    <row r="54" spans="1:13" ht="21.75" customHeight="1">
      <c r="A54" s="209">
        <v>45599.768230578702</v>
      </c>
      <c r="B54" s="210" t="s">
        <v>38</v>
      </c>
      <c r="C54" s="211">
        <v>42095</v>
      </c>
      <c r="D54" s="210" t="s">
        <v>373</v>
      </c>
      <c r="E54" s="210" t="s">
        <v>361</v>
      </c>
      <c r="F54" s="210" t="s">
        <v>428</v>
      </c>
      <c r="G54" s="210">
        <v>89612502922</v>
      </c>
      <c r="H54" s="210" t="s">
        <v>15</v>
      </c>
      <c r="I54" s="210">
        <f>2024-2015</f>
        <v>9</v>
      </c>
      <c r="J54" s="212" t="str">
        <f t="shared" si="0"/>
        <v>мальчики и девочки – 8-9 лет</v>
      </c>
      <c r="K54" s="79"/>
      <c r="L54" s="79"/>
      <c r="M54" s="79"/>
    </row>
    <row r="55" spans="1:13" ht="21.75" customHeight="1">
      <c r="A55" s="213">
        <v>45599.827425254625</v>
      </c>
      <c r="B55" s="214" t="s">
        <v>34</v>
      </c>
      <c r="C55" s="215">
        <v>40015</v>
      </c>
      <c r="D55" s="214" t="s">
        <v>384</v>
      </c>
      <c r="E55" s="214" t="s">
        <v>350</v>
      </c>
      <c r="F55" s="214" t="s">
        <v>429</v>
      </c>
      <c r="G55" s="214" t="s">
        <v>430</v>
      </c>
      <c r="H55" s="214" t="s">
        <v>15</v>
      </c>
      <c r="I55" s="214">
        <f>2024-2009</f>
        <v>15</v>
      </c>
      <c r="J55" s="216" t="str">
        <f t="shared" si="0"/>
        <v>юноши и девушки - 15-18 лет</v>
      </c>
      <c r="K55" s="79"/>
      <c r="L55" s="79"/>
      <c r="M55" s="79"/>
    </row>
    <row r="56" spans="1:13" ht="21.75" customHeight="1">
      <c r="A56" s="217">
        <v>45599.866181041667</v>
      </c>
      <c r="B56" s="218" t="s">
        <v>431</v>
      </c>
      <c r="C56" s="219">
        <v>42269</v>
      </c>
      <c r="D56" s="218" t="s">
        <v>384</v>
      </c>
      <c r="E56" s="218" t="s">
        <v>361</v>
      </c>
      <c r="F56" s="218" t="s">
        <v>432</v>
      </c>
      <c r="G56" s="218">
        <v>89875149667</v>
      </c>
      <c r="H56" s="218" t="s">
        <v>11</v>
      </c>
      <c r="I56" s="218">
        <f>2024-2015</f>
        <v>9</v>
      </c>
      <c r="J56" s="220" t="str">
        <f t="shared" si="0"/>
        <v>мальчики и девочки – 8-9 лет</v>
      </c>
      <c r="K56" s="79"/>
      <c r="L56" s="79"/>
      <c r="M56" s="79"/>
    </row>
    <row r="57" spans="1:13" ht="21.75" customHeight="1">
      <c r="A57" s="221">
        <v>45599.866954398152</v>
      </c>
      <c r="B57" s="222" t="s">
        <v>433</v>
      </c>
      <c r="C57" s="223">
        <v>42378</v>
      </c>
      <c r="D57" s="222" t="s">
        <v>384</v>
      </c>
      <c r="E57" s="222" t="s">
        <v>361</v>
      </c>
      <c r="F57" s="222" t="s">
        <v>434</v>
      </c>
      <c r="G57" s="222">
        <v>89875149667</v>
      </c>
      <c r="H57" s="222" t="s">
        <v>15</v>
      </c>
      <c r="I57" s="222">
        <f>2024-2016</f>
        <v>8</v>
      </c>
      <c r="J57" s="224" t="str">
        <f t="shared" si="0"/>
        <v>мальчики и девочки – 8-9 лет</v>
      </c>
      <c r="K57" s="79"/>
      <c r="L57" s="79"/>
      <c r="M57" s="79"/>
    </row>
    <row r="58" spans="1:13" ht="21.75" customHeight="1">
      <c r="A58" s="217">
        <v>45599.867627673608</v>
      </c>
      <c r="B58" s="218" t="s">
        <v>435</v>
      </c>
      <c r="C58" s="219">
        <v>42187</v>
      </c>
      <c r="D58" s="218" t="s">
        <v>384</v>
      </c>
      <c r="E58" s="218" t="s">
        <v>361</v>
      </c>
      <c r="F58" s="218" t="s">
        <v>434</v>
      </c>
      <c r="G58" s="218">
        <v>89875149667</v>
      </c>
      <c r="H58" s="218" t="s">
        <v>11</v>
      </c>
      <c r="I58" s="218">
        <f>2024-2015</f>
        <v>9</v>
      </c>
      <c r="J58" s="220" t="str">
        <f t="shared" si="0"/>
        <v>мальчики и девочки – 8-9 лет</v>
      </c>
      <c r="K58" s="79"/>
      <c r="L58" s="79"/>
      <c r="M58" s="79"/>
    </row>
    <row r="59" spans="1:13" ht="21.75" customHeight="1">
      <c r="A59" s="213">
        <v>45599.868681435182</v>
      </c>
      <c r="B59" s="214" t="s">
        <v>58</v>
      </c>
      <c r="C59" s="215">
        <v>41460</v>
      </c>
      <c r="D59" s="214" t="s">
        <v>384</v>
      </c>
      <c r="E59" s="214" t="s">
        <v>350</v>
      </c>
      <c r="F59" s="214" t="s">
        <v>434</v>
      </c>
      <c r="G59" s="214">
        <v>89875149667</v>
      </c>
      <c r="H59" s="214" t="s">
        <v>11</v>
      </c>
      <c r="I59" s="214">
        <f>2024-2013</f>
        <v>11</v>
      </c>
      <c r="J59" s="216" t="str">
        <f t="shared" si="0"/>
        <v>мальчики и девочки – 10-12 лет</v>
      </c>
      <c r="K59" s="79"/>
      <c r="L59" s="79"/>
      <c r="M59" s="79"/>
    </row>
    <row r="60" spans="1:13" ht="21.75" customHeight="1">
      <c r="A60" s="209">
        <v>45599.915255763888</v>
      </c>
      <c r="B60" s="210" t="s">
        <v>30</v>
      </c>
      <c r="C60" s="211">
        <v>40218</v>
      </c>
      <c r="D60" s="210" t="s">
        <v>384</v>
      </c>
      <c r="E60" s="210" t="s">
        <v>350</v>
      </c>
      <c r="F60" s="210" t="s">
        <v>436</v>
      </c>
      <c r="G60" s="210" t="s">
        <v>437</v>
      </c>
      <c r="H60" s="210" t="s">
        <v>15</v>
      </c>
      <c r="I60" s="210">
        <f>2024-2010</f>
        <v>14</v>
      </c>
      <c r="J60" s="212" t="str">
        <f t="shared" si="0"/>
        <v>юноши и девушки - 13-14 лет</v>
      </c>
      <c r="K60" s="79"/>
      <c r="L60" s="79"/>
      <c r="M60" s="79"/>
    </row>
    <row r="61" spans="1:13" ht="21.75" customHeight="1">
      <c r="A61" s="213">
        <v>45599.916099826391</v>
      </c>
      <c r="B61" s="214" t="s">
        <v>116</v>
      </c>
      <c r="C61" s="215">
        <v>43387</v>
      </c>
      <c r="D61" s="214" t="s">
        <v>384</v>
      </c>
      <c r="E61" s="214" t="s">
        <v>361</v>
      </c>
      <c r="F61" s="214" t="s">
        <v>438</v>
      </c>
      <c r="G61" s="214">
        <v>89603233003</v>
      </c>
      <c r="H61" s="214" t="s">
        <v>11</v>
      </c>
      <c r="I61" s="214">
        <f>2024-2018</f>
        <v>6</v>
      </c>
      <c r="J61" s="216" t="str">
        <f t="shared" si="0"/>
        <v>мальчики и девочки - 5-7 лет</v>
      </c>
      <c r="K61" s="79"/>
      <c r="L61" s="79"/>
      <c r="M61" s="79"/>
    </row>
    <row r="62" spans="1:13" ht="21.75" customHeight="1">
      <c r="A62" s="209">
        <v>45600.499673356477</v>
      </c>
      <c r="B62" s="210" t="s">
        <v>63</v>
      </c>
      <c r="C62" s="211">
        <v>43582</v>
      </c>
      <c r="D62" s="210" t="s">
        <v>10</v>
      </c>
      <c r="E62" s="210" t="s">
        <v>361</v>
      </c>
      <c r="F62" s="210" t="s">
        <v>439</v>
      </c>
      <c r="G62" s="210" t="s">
        <v>440</v>
      </c>
      <c r="H62" s="210" t="s">
        <v>15</v>
      </c>
      <c r="I62" s="210">
        <f>2024-2019</f>
        <v>5</v>
      </c>
      <c r="J62" s="212" t="str">
        <f t="shared" si="0"/>
        <v>мальчики и девочки - 5-7 лет</v>
      </c>
      <c r="K62" s="79"/>
      <c r="L62" s="79"/>
      <c r="M62" s="79"/>
    </row>
    <row r="63" spans="1:13" ht="21.75" customHeight="1">
      <c r="A63" s="213">
        <v>45600.715048726852</v>
      </c>
      <c r="B63" s="214" t="s">
        <v>103</v>
      </c>
      <c r="C63" s="215">
        <v>40433</v>
      </c>
      <c r="D63" s="214" t="s">
        <v>23</v>
      </c>
      <c r="E63" s="214" t="s">
        <v>350</v>
      </c>
      <c r="F63" s="214" t="s">
        <v>441</v>
      </c>
      <c r="G63" s="214" t="s">
        <v>442</v>
      </c>
      <c r="H63" s="214" t="s">
        <v>15</v>
      </c>
      <c r="I63" s="214">
        <f>2024-2010</f>
        <v>14</v>
      </c>
      <c r="J63" s="216" t="str">
        <f t="shared" si="0"/>
        <v>юноши и девушки - 13-14 лет</v>
      </c>
      <c r="K63" s="79"/>
      <c r="L63" s="79"/>
      <c r="M63" s="79"/>
    </row>
    <row r="64" spans="1:13" ht="21.75" customHeight="1">
      <c r="A64" s="209">
        <v>45600.771235787033</v>
      </c>
      <c r="B64" s="210" t="s">
        <v>41</v>
      </c>
      <c r="C64" s="211">
        <v>42953</v>
      </c>
      <c r="D64" s="210" t="s">
        <v>373</v>
      </c>
      <c r="E64" s="210" t="s">
        <v>361</v>
      </c>
      <c r="F64" s="210" t="s">
        <v>374</v>
      </c>
      <c r="G64" s="210">
        <v>89206250503</v>
      </c>
      <c r="H64" s="210" t="s">
        <v>11</v>
      </c>
      <c r="I64" s="210">
        <f>2024-2017</f>
        <v>7</v>
      </c>
      <c r="J64" s="212" t="str">
        <f t="shared" si="0"/>
        <v>мальчики и девочки - 5-7 лет</v>
      </c>
      <c r="K64" s="79"/>
      <c r="L64" s="79"/>
      <c r="M64" s="79"/>
    </row>
    <row r="65" spans="1:13" ht="21.75" customHeight="1">
      <c r="A65" s="213">
        <v>45600.817266979167</v>
      </c>
      <c r="B65" s="214" t="s">
        <v>79</v>
      </c>
      <c r="C65" s="215">
        <v>41005</v>
      </c>
      <c r="D65" s="214" t="s">
        <v>80</v>
      </c>
      <c r="E65" s="214" t="s">
        <v>350</v>
      </c>
      <c r="F65" s="214" t="s">
        <v>443</v>
      </c>
      <c r="G65" s="214" t="s">
        <v>444</v>
      </c>
      <c r="H65" s="214" t="s">
        <v>15</v>
      </c>
      <c r="I65" s="214">
        <f>2024-2012</f>
        <v>12</v>
      </c>
      <c r="J65" s="216" t="str">
        <f t="shared" si="0"/>
        <v>мальчики и девочки – 10-12 лет</v>
      </c>
      <c r="K65" s="79"/>
      <c r="L65" s="79"/>
      <c r="M65" s="79"/>
    </row>
    <row r="66" spans="1:13" ht="21.75" customHeight="1">
      <c r="A66" s="209">
        <v>45600.882932789347</v>
      </c>
      <c r="B66" s="210" t="s">
        <v>51</v>
      </c>
      <c r="C66" s="211">
        <v>42459</v>
      </c>
      <c r="D66" s="210" t="s">
        <v>373</v>
      </c>
      <c r="E66" s="210" t="s">
        <v>361</v>
      </c>
      <c r="F66" s="210" t="s">
        <v>445</v>
      </c>
      <c r="G66" s="210">
        <v>89056181799</v>
      </c>
      <c r="H66" s="210" t="s">
        <v>15</v>
      </c>
      <c r="I66" s="210">
        <f>2024-2016</f>
        <v>8</v>
      </c>
      <c r="J66" s="212" t="str">
        <f t="shared" si="0"/>
        <v>мальчики и девочки – 8-9 лет</v>
      </c>
      <c r="K66" s="79"/>
      <c r="L66" s="79"/>
      <c r="M66" s="79"/>
    </row>
    <row r="67" spans="1:13" ht="21.75" customHeight="1">
      <c r="A67" s="213">
        <v>45600.883571886574</v>
      </c>
      <c r="B67" s="214" t="s">
        <v>50</v>
      </c>
      <c r="C67" s="215">
        <v>41752</v>
      </c>
      <c r="D67" s="214" t="s">
        <v>373</v>
      </c>
      <c r="E67" s="214" t="s">
        <v>350</v>
      </c>
      <c r="F67" s="214" t="s">
        <v>446</v>
      </c>
      <c r="G67" s="214">
        <v>89056181799</v>
      </c>
      <c r="H67" s="214" t="s">
        <v>15</v>
      </c>
      <c r="I67" s="214">
        <f>2024-2014</f>
        <v>10</v>
      </c>
      <c r="J67" s="216" t="str">
        <f t="shared" si="0"/>
        <v>мальчики и девочки – 10-12 лет</v>
      </c>
      <c r="K67" s="79"/>
      <c r="L67" s="79"/>
      <c r="M67" s="79"/>
    </row>
    <row r="68" spans="1:13" ht="21.75" customHeight="1">
      <c r="A68" s="209">
        <v>45600.899045115744</v>
      </c>
      <c r="B68" s="210" t="s">
        <v>52</v>
      </c>
      <c r="C68" s="211">
        <v>42166</v>
      </c>
      <c r="D68" s="210" t="s">
        <v>447</v>
      </c>
      <c r="E68" s="210" t="s">
        <v>361</v>
      </c>
      <c r="F68" s="210" t="s">
        <v>448</v>
      </c>
      <c r="G68" s="210">
        <v>89603200880</v>
      </c>
      <c r="H68" s="210" t="s">
        <v>11</v>
      </c>
      <c r="I68" s="210">
        <f>2024-2015</f>
        <v>9</v>
      </c>
      <c r="J68" s="212" t="str">
        <f t="shared" si="0"/>
        <v>мальчики и девочки – 8-9 лет</v>
      </c>
      <c r="K68" s="79"/>
      <c r="L68" s="79"/>
      <c r="M68" s="79"/>
    </row>
    <row r="69" spans="1:13" ht="21.75" customHeight="1">
      <c r="A69" s="213">
        <v>45600.915021851848</v>
      </c>
      <c r="B69" s="214" t="s">
        <v>120</v>
      </c>
      <c r="C69" s="215">
        <v>41421</v>
      </c>
      <c r="D69" s="214" t="s">
        <v>23</v>
      </c>
      <c r="E69" s="214" t="s">
        <v>350</v>
      </c>
      <c r="F69" s="214" t="s">
        <v>449</v>
      </c>
      <c r="G69" s="214" t="s">
        <v>450</v>
      </c>
      <c r="H69" s="214" t="s">
        <v>15</v>
      </c>
      <c r="I69" s="214">
        <f>2024-2013</f>
        <v>11</v>
      </c>
      <c r="J69" s="216" t="str">
        <f t="shared" si="0"/>
        <v>мальчики и девочки – 10-12 лет</v>
      </c>
      <c r="K69" s="79"/>
      <c r="L69" s="79"/>
      <c r="M69" s="79"/>
    </row>
    <row r="70" spans="1:13" ht="21.75" customHeight="1">
      <c r="A70" s="209">
        <v>45600.946130335651</v>
      </c>
      <c r="B70" s="210" t="s">
        <v>42</v>
      </c>
      <c r="C70" s="211">
        <v>40143</v>
      </c>
      <c r="D70" s="210" t="s">
        <v>33</v>
      </c>
      <c r="E70" s="210" t="s">
        <v>350</v>
      </c>
      <c r="F70" s="210" t="s">
        <v>451</v>
      </c>
      <c r="G70" s="210" t="s">
        <v>452</v>
      </c>
      <c r="H70" s="210" t="s">
        <v>15</v>
      </c>
      <c r="I70" s="210">
        <f>2024-2009</f>
        <v>15</v>
      </c>
      <c r="J70" s="212" t="str">
        <f t="shared" si="0"/>
        <v>юноши и девушки - 15-18 лет</v>
      </c>
      <c r="K70" s="79"/>
      <c r="L70" s="79"/>
      <c r="M70" s="79"/>
    </row>
    <row r="71" spans="1:13" ht="21.75" customHeight="1">
      <c r="A71" s="213">
        <v>45600.967756157406</v>
      </c>
      <c r="B71" s="214" t="s">
        <v>116</v>
      </c>
      <c r="C71" s="215">
        <v>43200</v>
      </c>
      <c r="D71" s="214" t="s">
        <v>31</v>
      </c>
      <c r="E71" s="214" t="s">
        <v>361</v>
      </c>
      <c r="F71" s="214" t="s">
        <v>453</v>
      </c>
      <c r="G71" s="214">
        <v>89061593766</v>
      </c>
      <c r="H71" s="214" t="s">
        <v>11</v>
      </c>
      <c r="I71" s="214">
        <f>2024-2018</f>
        <v>6</v>
      </c>
      <c r="J71" s="216" t="str">
        <f t="shared" si="0"/>
        <v>мальчики и девочки - 5-7 лет</v>
      </c>
      <c r="K71" s="79"/>
      <c r="L71" s="79"/>
      <c r="M71" s="79"/>
    </row>
    <row r="72" spans="1:13" ht="21.75" customHeight="1">
      <c r="A72" s="209">
        <v>45601.136623761573</v>
      </c>
      <c r="B72" s="210" t="s">
        <v>454</v>
      </c>
      <c r="C72" s="211">
        <v>40721</v>
      </c>
      <c r="D72" s="210" t="s">
        <v>10</v>
      </c>
      <c r="E72" s="210" t="s">
        <v>350</v>
      </c>
      <c r="F72" s="210" t="s">
        <v>455</v>
      </c>
      <c r="G72" s="210">
        <v>9060891225</v>
      </c>
      <c r="H72" s="210" t="s">
        <v>15</v>
      </c>
      <c r="I72" s="210">
        <f>2024-2011</f>
        <v>13</v>
      </c>
      <c r="J72" s="212" t="str">
        <f t="shared" si="0"/>
        <v>юноши и девушки - 13-14 лет</v>
      </c>
      <c r="K72" s="79"/>
      <c r="L72" s="79"/>
      <c r="M72" s="79"/>
    </row>
    <row r="73" spans="1:13" ht="21.75" customHeight="1">
      <c r="A73" s="213">
        <v>45601.31276050926</v>
      </c>
      <c r="B73" s="214" t="s">
        <v>68</v>
      </c>
      <c r="C73" s="215">
        <v>42457</v>
      </c>
      <c r="D73" s="214" t="s">
        <v>373</v>
      </c>
      <c r="E73" s="214" t="s">
        <v>361</v>
      </c>
      <c r="F73" s="214" t="s">
        <v>456</v>
      </c>
      <c r="G73" s="214">
        <v>89209404480</v>
      </c>
      <c r="H73" s="214" t="s">
        <v>15</v>
      </c>
      <c r="I73" s="214">
        <f>2024-2016</f>
        <v>8</v>
      </c>
      <c r="J73" s="216" t="str">
        <f t="shared" si="0"/>
        <v>мальчики и девочки – 8-9 лет</v>
      </c>
      <c r="K73" s="79"/>
      <c r="L73" s="79"/>
      <c r="M73" s="79"/>
    </row>
    <row r="74" spans="1:13" ht="21.75" customHeight="1">
      <c r="A74" s="209">
        <v>45601.470150995374</v>
      </c>
      <c r="B74" s="210" t="s">
        <v>93</v>
      </c>
      <c r="C74" s="211">
        <v>41825</v>
      </c>
      <c r="D74" s="210" t="s">
        <v>56</v>
      </c>
      <c r="E74" s="210" t="s">
        <v>350</v>
      </c>
      <c r="F74" s="210" t="s">
        <v>457</v>
      </c>
      <c r="G74" s="210" t="s">
        <v>458</v>
      </c>
      <c r="H74" s="210" t="s">
        <v>15</v>
      </c>
      <c r="I74" s="210">
        <f t="shared" ref="I74:I75" si="2">2024-2014</f>
        <v>10</v>
      </c>
      <c r="J74" s="212" t="str">
        <f t="shared" si="0"/>
        <v>мальчики и девочки – 10-12 лет</v>
      </c>
      <c r="K74" s="79"/>
      <c r="L74" s="79"/>
      <c r="M74" s="79"/>
    </row>
    <row r="75" spans="1:13" ht="21.75" customHeight="1">
      <c r="A75" s="213">
        <v>45601.50018293981</v>
      </c>
      <c r="B75" s="214" t="s">
        <v>106</v>
      </c>
      <c r="C75" s="215">
        <v>41921</v>
      </c>
      <c r="D75" s="214" t="s">
        <v>384</v>
      </c>
      <c r="E75" s="214" t="s">
        <v>350</v>
      </c>
      <c r="F75" s="214" t="s">
        <v>459</v>
      </c>
      <c r="G75" s="214">
        <v>89648739655</v>
      </c>
      <c r="H75" s="214" t="s">
        <v>11</v>
      </c>
      <c r="I75" s="214">
        <f t="shared" si="2"/>
        <v>10</v>
      </c>
      <c r="J75" s="216" t="str">
        <f t="shared" si="0"/>
        <v>мальчики и девочки – 10-12 лет</v>
      </c>
      <c r="K75" s="79"/>
      <c r="L75" s="79"/>
      <c r="M75" s="79"/>
    </row>
    <row r="76" spans="1:13" ht="21.75" customHeight="1">
      <c r="A76" s="209">
        <v>45601.552304652781</v>
      </c>
      <c r="B76" s="210" t="s">
        <v>9</v>
      </c>
      <c r="C76" s="211">
        <v>42300</v>
      </c>
      <c r="D76" s="210" t="s">
        <v>419</v>
      </c>
      <c r="E76" s="210" t="s">
        <v>361</v>
      </c>
      <c r="F76" s="210" t="s">
        <v>460</v>
      </c>
      <c r="G76" s="210">
        <v>9106747031</v>
      </c>
      <c r="H76" s="210" t="s">
        <v>11</v>
      </c>
      <c r="I76" s="210">
        <f>2024-2015</f>
        <v>9</v>
      </c>
      <c r="J76" s="212" t="str">
        <f t="shared" si="0"/>
        <v>мальчики и девочки – 8-9 лет</v>
      </c>
      <c r="K76" s="79"/>
      <c r="L76" s="79"/>
      <c r="M76" s="79"/>
    </row>
    <row r="77" spans="1:13" ht="21.75" customHeight="1">
      <c r="A77" s="213">
        <v>45601.842476770835</v>
      </c>
      <c r="B77" s="214" t="s">
        <v>39</v>
      </c>
      <c r="C77" s="215">
        <v>29883</v>
      </c>
      <c r="D77" s="214" t="s">
        <v>40</v>
      </c>
      <c r="E77" s="214" t="s">
        <v>350</v>
      </c>
      <c r="F77" s="214" t="s">
        <v>39</v>
      </c>
      <c r="G77" s="214">
        <v>89899584334</v>
      </c>
      <c r="H77" s="214" t="s">
        <v>11</v>
      </c>
      <c r="I77" s="214">
        <f>2024-1981</f>
        <v>43</v>
      </c>
      <c r="J77" s="216" t="str">
        <f t="shared" si="0"/>
        <v>мужчины и женщины - 19-39 лет</v>
      </c>
      <c r="K77" s="79"/>
      <c r="L77" s="79"/>
      <c r="M77" s="79"/>
    </row>
    <row r="78" spans="1:13" ht="21.75" customHeight="1">
      <c r="A78" s="209">
        <v>45601.845229328705</v>
      </c>
      <c r="B78" s="210" t="s">
        <v>82</v>
      </c>
      <c r="C78" s="211">
        <v>37610</v>
      </c>
      <c r="D78" s="210" t="s">
        <v>422</v>
      </c>
      <c r="E78" s="210" t="s">
        <v>350</v>
      </c>
      <c r="F78" s="210" t="s">
        <v>39</v>
      </c>
      <c r="G78" s="210">
        <v>89870418160</v>
      </c>
      <c r="H78" s="210" t="s">
        <v>11</v>
      </c>
      <c r="I78" s="210">
        <f>2024-2002</f>
        <v>22</v>
      </c>
      <c r="J78" s="212" t="str">
        <f t="shared" si="0"/>
        <v>мужчины и женщины - 19-39 лет</v>
      </c>
      <c r="K78" s="79"/>
      <c r="L78" s="79"/>
      <c r="M78" s="79"/>
    </row>
    <row r="79" spans="1:13" ht="21.75" customHeight="1">
      <c r="A79" s="213">
        <v>45601.846685590281</v>
      </c>
      <c r="B79" s="214" t="s">
        <v>109</v>
      </c>
      <c r="C79" s="215">
        <v>39426</v>
      </c>
      <c r="D79" s="214" t="s">
        <v>422</v>
      </c>
      <c r="E79" s="214" t="s">
        <v>350</v>
      </c>
      <c r="F79" s="214" t="s">
        <v>461</v>
      </c>
      <c r="G79" s="214">
        <v>89279211337</v>
      </c>
      <c r="H79" s="214" t="s">
        <v>11</v>
      </c>
      <c r="I79" s="214">
        <f>2024-2007</f>
        <v>17</v>
      </c>
      <c r="J79" s="216" t="str">
        <f t="shared" si="0"/>
        <v>юноши и девушки - 15-18 лет</v>
      </c>
      <c r="K79" s="79"/>
      <c r="L79" s="79"/>
      <c r="M79" s="79"/>
    </row>
    <row r="80" spans="1:13" ht="21.75" customHeight="1">
      <c r="A80" s="209">
        <v>45602.030282094907</v>
      </c>
      <c r="B80" s="210" t="s">
        <v>69</v>
      </c>
      <c r="C80" s="211">
        <v>43684</v>
      </c>
      <c r="D80" s="210" t="s">
        <v>44</v>
      </c>
      <c r="E80" s="210" t="s">
        <v>361</v>
      </c>
      <c r="F80" s="210" t="s">
        <v>462</v>
      </c>
      <c r="G80" s="210">
        <v>89522417751</v>
      </c>
      <c r="H80" s="210" t="s">
        <v>15</v>
      </c>
      <c r="I80" s="210">
        <f>2024-2019</f>
        <v>5</v>
      </c>
      <c r="J80" s="212" t="str">
        <f t="shared" si="0"/>
        <v>мальчики и девочки - 5-7 лет</v>
      </c>
      <c r="K80" s="79"/>
      <c r="L80" s="79"/>
      <c r="M80" s="79"/>
    </row>
    <row r="81" spans="1:13" ht="21.75" customHeight="1">
      <c r="A81" s="213">
        <v>45602.033218923607</v>
      </c>
      <c r="B81" s="214" t="s">
        <v>86</v>
      </c>
      <c r="C81" s="215">
        <v>32186</v>
      </c>
      <c r="D81" s="214" t="s">
        <v>44</v>
      </c>
      <c r="E81" s="214" t="s">
        <v>350</v>
      </c>
      <c r="F81" s="214" t="s">
        <v>86</v>
      </c>
      <c r="G81" s="214">
        <v>89522106682</v>
      </c>
      <c r="H81" s="214" t="s">
        <v>15</v>
      </c>
      <c r="I81" s="214">
        <f>2024-1988</f>
        <v>36</v>
      </c>
      <c r="J81" s="216" t="str">
        <f t="shared" si="0"/>
        <v>мужчины и женщины - 19-39 лет</v>
      </c>
      <c r="K81" s="79"/>
      <c r="L81" s="79"/>
      <c r="M81" s="79"/>
    </row>
    <row r="82" spans="1:13" ht="21.75" customHeight="1">
      <c r="A82" s="209">
        <v>45602.401282997685</v>
      </c>
      <c r="B82" s="210" t="s">
        <v>105</v>
      </c>
      <c r="C82" s="211">
        <v>39180</v>
      </c>
      <c r="D82" s="210" t="s">
        <v>33</v>
      </c>
      <c r="E82" s="210" t="s">
        <v>350</v>
      </c>
      <c r="F82" s="210" t="s">
        <v>463</v>
      </c>
      <c r="G82" s="210" t="s">
        <v>464</v>
      </c>
      <c r="H82" s="210" t="s">
        <v>15</v>
      </c>
      <c r="I82" s="210">
        <f>2024-2007</f>
        <v>17</v>
      </c>
      <c r="J82" s="212" t="str">
        <f t="shared" si="0"/>
        <v>юноши и девушки - 15-18 лет</v>
      </c>
      <c r="K82" s="79"/>
      <c r="L82" s="79"/>
      <c r="M82" s="79"/>
    </row>
    <row r="83" spans="1:13" ht="21.75" customHeight="1">
      <c r="A83" s="213">
        <v>45602.417766435188</v>
      </c>
      <c r="B83" s="214" t="s">
        <v>100</v>
      </c>
      <c r="C83" s="215">
        <v>42196</v>
      </c>
      <c r="D83" s="214" t="s">
        <v>80</v>
      </c>
      <c r="E83" s="214" t="s">
        <v>361</v>
      </c>
      <c r="F83" s="214" t="s">
        <v>443</v>
      </c>
      <c r="G83" s="214">
        <v>89298275079</v>
      </c>
      <c r="H83" s="214" t="s">
        <v>15</v>
      </c>
      <c r="I83" s="214">
        <f>2024-2015</f>
        <v>9</v>
      </c>
      <c r="J83" s="216" t="str">
        <f t="shared" si="0"/>
        <v>мальчики и девочки – 8-9 лет</v>
      </c>
      <c r="K83" s="79"/>
      <c r="L83" s="79"/>
      <c r="M83" s="79"/>
    </row>
    <row r="84" spans="1:13" ht="21.75" customHeight="1">
      <c r="A84" s="209">
        <v>45602.466607835653</v>
      </c>
      <c r="B84" s="210" t="s">
        <v>85</v>
      </c>
      <c r="C84" s="211">
        <v>41744</v>
      </c>
      <c r="D84" s="210" t="s">
        <v>373</v>
      </c>
      <c r="E84" s="210" t="s">
        <v>350</v>
      </c>
      <c r="F84" s="210" t="s">
        <v>383</v>
      </c>
      <c r="G84" s="210" t="s">
        <v>465</v>
      </c>
      <c r="H84" s="210" t="s">
        <v>15</v>
      </c>
      <c r="I84" s="210">
        <f>2024-2014</f>
        <v>10</v>
      </c>
      <c r="J84" s="212" t="str">
        <f t="shared" si="0"/>
        <v>мальчики и девочки – 10-12 лет</v>
      </c>
      <c r="K84" s="79"/>
      <c r="L84" s="79"/>
      <c r="M84" s="79"/>
    </row>
    <row r="85" spans="1:13" ht="21.75" customHeight="1">
      <c r="A85" s="213">
        <v>45602.535982581016</v>
      </c>
      <c r="B85" s="214" t="s">
        <v>89</v>
      </c>
      <c r="C85" s="215">
        <v>40784</v>
      </c>
      <c r="D85" s="214" t="s">
        <v>75</v>
      </c>
      <c r="E85" s="214" t="s">
        <v>350</v>
      </c>
      <c r="F85" s="214" t="s">
        <v>405</v>
      </c>
      <c r="G85" s="214">
        <v>89273126888</v>
      </c>
      <c r="H85" s="214" t="s">
        <v>11</v>
      </c>
      <c r="I85" s="214">
        <f>2024-2011</f>
        <v>13</v>
      </c>
      <c r="J85" s="216" t="str">
        <f t="shared" si="0"/>
        <v>юноши и девушки - 13-14 лет</v>
      </c>
      <c r="K85" s="79"/>
      <c r="L85" s="79"/>
      <c r="M85" s="79"/>
    </row>
    <row r="86" spans="1:13" ht="21.75" customHeight="1">
      <c r="A86" s="209">
        <v>45602.536912465279</v>
      </c>
      <c r="B86" s="210" t="s">
        <v>90</v>
      </c>
      <c r="C86" s="211">
        <v>42132</v>
      </c>
      <c r="D86" s="210" t="s">
        <v>75</v>
      </c>
      <c r="E86" s="210" t="s">
        <v>361</v>
      </c>
      <c r="F86" s="210" t="s">
        <v>405</v>
      </c>
      <c r="G86" s="210">
        <v>89273126888</v>
      </c>
      <c r="H86" s="210" t="s">
        <v>15</v>
      </c>
      <c r="I86" s="210">
        <f t="shared" ref="I86:I87" si="3">2024-2015</f>
        <v>9</v>
      </c>
      <c r="J86" s="212" t="str">
        <f t="shared" si="0"/>
        <v>мальчики и девочки – 8-9 лет</v>
      </c>
      <c r="K86" s="79"/>
      <c r="L86" s="79"/>
      <c r="M86" s="79"/>
    </row>
    <row r="87" spans="1:13" ht="21.75" customHeight="1">
      <c r="A87" s="213">
        <v>45602.756933888886</v>
      </c>
      <c r="B87" s="214" t="s">
        <v>29</v>
      </c>
      <c r="C87" s="215">
        <v>42048</v>
      </c>
      <c r="D87" s="214" t="s">
        <v>33</v>
      </c>
      <c r="E87" s="214" t="s">
        <v>361</v>
      </c>
      <c r="F87" s="214" t="s">
        <v>466</v>
      </c>
      <c r="G87" s="214">
        <v>89066106575</v>
      </c>
      <c r="H87" s="214" t="s">
        <v>15</v>
      </c>
      <c r="I87" s="214">
        <f t="shared" si="3"/>
        <v>9</v>
      </c>
      <c r="J87" s="216" t="str">
        <f t="shared" si="0"/>
        <v>мальчики и девочки – 8-9 лет</v>
      </c>
      <c r="K87" s="79"/>
      <c r="L87" s="79"/>
      <c r="M87" s="79"/>
    </row>
    <row r="88" spans="1:13" ht="21.75" customHeight="1">
      <c r="A88" s="209">
        <v>45602.803396550924</v>
      </c>
      <c r="B88" s="210" t="s">
        <v>101</v>
      </c>
      <c r="C88" s="211">
        <v>40732</v>
      </c>
      <c r="D88" s="210" t="s">
        <v>71</v>
      </c>
      <c r="E88" s="210" t="s">
        <v>350</v>
      </c>
      <c r="F88" s="210" t="s">
        <v>467</v>
      </c>
      <c r="G88" s="210">
        <v>89036323547</v>
      </c>
      <c r="H88" s="210" t="s">
        <v>11</v>
      </c>
      <c r="I88" s="210">
        <f>2024-2011</f>
        <v>13</v>
      </c>
      <c r="J88" s="212" t="str">
        <f t="shared" si="0"/>
        <v>юноши и девушки - 13-14 лет</v>
      </c>
      <c r="K88" s="79"/>
      <c r="L88" s="79"/>
      <c r="M88" s="79"/>
    </row>
    <row r="89" spans="1:13" ht="21.75" customHeight="1">
      <c r="A89" s="213">
        <v>45602.805471354164</v>
      </c>
      <c r="B89" s="214" t="s">
        <v>92</v>
      </c>
      <c r="C89" s="215">
        <v>41217</v>
      </c>
      <c r="D89" s="214" t="s">
        <v>71</v>
      </c>
      <c r="E89" s="214" t="s">
        <v>350</v>
      </c>
      <c r="F89" s="214" t="s">
        <v>467</v>
      </c>
      <c r="G89" s="214">
        <v>89036323547</v>
      </c>
      <c r="H89" s="214" t="s">
        <v>11</v>
      </c>
      <c r="I89" s="214">
        <f>2024-2012</f>
        <v>12</v>
      </c>
      <c r="J89" s="216" t="str">
        <f t="shared" si="0"/>
        <v>мальчики и девочки – 10-12 лет</v>
      </c>
      <c r="K89" s="79"/>
      <c r="L89" s="79"/>
      <c r="M89" s="79"/>
    </row>
    <row r="90" spans="1:13" ht="21.75" customHeight="1">
      <c r="A90" s="209">
        <v>45602.806119259258</v>
      </c>
      <c r="B90" s="210" t="s">
        <v>70</v>
      </c>
      <c r="C90" s="211">
        <v>40359</v>
      </c>
      <c r="D90" s="210" t="s">
        <v>71</v>
      </c>
      <c r="E90" s="210" t="s">
        <v>350</v>
      </c>
      <c r="F90" s="210" t="s">
        <v>467</v>
      </c>
      <c r="G90" s="210">
        <v>89036323547</v>
      </c>
      <c r="H90" s="210" t="s">
        <v>11</v>
      </c>
      <c r="I90" s="210">
        <f t="shared" ref="I90:I91" si="4">2024-2010</f>
        <v>14</v>
      </c>
      <c r="J90" s="212" t="str">
        <f t="shared" si="0"/>
        <v>юноши и девушки - 13-14 лет</v>
      </c>
      <c r="K90" s="79"/>
      <c r="L90" s="79"/>
      <c r="M90" s="79"/>
    </row>
    <row r="91" spans="1:13" ht="21.75" customHeight="1">
      <c r="A91" s="213">
        <v>45602.809028912037</v>
      </c>
      <c r="B91" s="214" t="s">
        <v>91</v>
      </c>
      <c r="C91" s="215">
        <v>40305</v>
      </c>
      <c r="D91" s="214" t="s">
        <v>71</v>
      </c>
      <c r="E91" s="214" t="s">
        <v>350</v>
      </c>
      <c r="F91" s="214" t="s">
        <v>467</v>
      </c>
      <c r="G91" s="214">
        <v>89036323547</v>
      </c>
      <c r="H91" s="214" t="s">
        <v>15</v>
      </c>
      <c r="I91" s="214">
        <f t="shared" si="4"/>
        <v>14</v>
      </c>
      <c r="J91" s="216" t="str">
        <f t="shared" si="0"/>
        <v>юноши и девушки - 13-14 лет</v>
      </c>
      <c r="K91" s="79"/>
      <c r="L91" s="79"/>
      <c r="M91" s="79"/>
    </row>
    <row r="92" spans="1:13" ht="21.75" customHeight="1">
      <c r="A92" s="209">
        <v>45602.951465150458</v>
      </c>
      <c r="B92" s="210" t="s">
        <v>55</v>
      </c>
      <c r="C92" s="211">
        <v>42029</v>
      </c>
      <c r="D92" s="210" t="s">
        <v>56</v>
      </c>
      <c r="E92" s="210" t="s">
        <v>361</v>
      </c>
      <c r="F92" s="210" t="s">
        <v>468</v>
      </c>
      <c r="G92" s="210">
        <v>89283341907</v>
      </c>
      <c r="H92" s="210" t="s">
        <v>11</v>
      </c>
      <c r="I92" s="210">
        <f>2024-2015</f>
        <v>9</v>
      </c>
      <c r="J92" s="212" t="str">
        <f t="shared" si="0"/>
        <v>мальчики и девочки – 8-9 лет</v>
      </c>
      <c r="K92" s="79"/>
      <c r="L92" s="79"/>
      <c r="M92" s="79"/>
    </row>
    <row r="93" spans="1:13" ht="21.75" customHeight="1">
      <c r="A93" s="213">
        <v>45602.979737997681</v>
      </c>
      <c r="B93" s="214" t="s">
        <v>95</v>
      </c>
      <c r="C93" s="215">
        <v>38115</v>
      </c>
      <c r="D93" s="214" t="s">
        <v>44</v>
      </c>
      <c r="E93" s="214" t="s">
        <v>350</v>
      </c>
      <c r="F93" s="214" t="s">
        <v>95</v>
      </c>
      <c r="G93" s="214">
        <v>89117032868</v>
      </c>
      <c r="H93" s="214" t="s">
        <v>11</v>
      </c>
      <c r="I93" s="214">
        <f>2024-2004</f>
        <v>20</v>
      </c>
      <c r="J93" s="216" t="str">
        <f t="shared" si="0"/>
        <v>мужчины и женщины - 19-39 лет</v>
      </c>
      <c r="K93" s="79"/>
      <c r="L93" s="79"/>
      <c r="M93" s="79"/>
    </row>
    <row r="94" spans="1:13" ht="21.75" customHeight="1">
      <c r="A94" s="209">
        <v>45603.560160879628</v>
      </c>
      <c r="B94" s="210" t="s">
        <v>17</v>
      </c>
      <c r="C94" s="211">
        <v>41281</v>
      </c>
      <c r="D94" s="210" t="s">
        <v>373</v>
      </c>
      <c r="E94" s="210" t="s">
        <v>350</v>
      </c>
      <c r="F94" s="210" t="s">
        <v>469</v>
      </c>
      <c r="G94" s="210" t="s">
        <v>470</v>
      </c>
      <c r="H94" s="210" t="s">
        <v>15</v>
      </c>
      <c r="I94" s="210">
        <f>2024-2013</f>
        <v>11</v>
      </c>
      <c r="J94" s="212" t="str">
        <f t="shared" si="0"/>
        <v>мальчики и девочки – 10-12 лет</v>
      </c>
      <c r="K94" s="79"/>
      <c r="L94" s="79"/>
      <c r="M94" s="79"/>
    </row>
    <row r="95" spans="1:13" ht="21.75" customHeight="1">
      <c r="A95" s="213">
        <v>45603.648940150466</v>
      </c>
      <c r="B95" s="214" t="s">
        <v>121</v>
      </c>
      <c r="C95" s="215">
        <v>42151</v>
      </c>
      <c r="D95" s="214" t="s">
        <v>373</v>
      </c>
      <c r="E95" s="214" t="s">
        <v>471</v>
      </c>
      <c r="F95" s="214" t="s">
        <v>472</v>
      </c>
      <c r="G95" s="214" t="s">
        <v>473</v>
      </c>
      <c r="H95" s="214" t="s">
        <v>15</v>
      </c>
      <c r="I95" s="214">
        <f>2024-2015</f>
        <v>9</v>
      </c>
      <c r="J95" s="216" t="str">
        <f t="shared" si="0"/>
        <v>мальчики и девочки – 8-9 лет</v>
      </c>
      <c r="K95" s="79"/>
      <c r="L95" s="79"/>
      <c r="M95" s="79"/>
    </row>
    <row r="96" spans="1:13" ht="21.75" customHeight="1">
      <c r="A96" s="209">
        <v>45603.826457361109</v>
      </c>
      <c r="B96" s="210" t="s">
        <v>61</v>
      </c>
      <c r="C96" s="211">
        <v>40987</v>
      </c>
      <c r="D96" s="210" t="s">
        <v>360</v>
      </c>
      <c r="E96" s="210" t="s">
        <v>353</v>
      </c>
      <c r="F96" s="210" t="s">
        <v>474</v>
      </c>
      <c r="G96" s="210" t="s">
        <v>475</v>
      </c>
      <c r="H96" s="210" t="s">
        <v>15</v>
      </c>
      <c r="I96" s="210">
        <f>2024-2012</f>
        <v>12</v>
      </c>
      <c r="J96" s="212" t="str">
        <f t="shared" si="0"/>
        <v>мальчики и девочки – 10-12 лет</v>
      </c>
      <c r="K96" s="79"/>
      <c r="L96" s="79"/>
      <c r="M96" s="79"/>
    </row>
    <row r="97" spans="1:26" ht="21.75" customHeight="1">
      <c r="A97" s="213">
        <v>45603.97767581018</v>
      </c>
      <c r="B97" s="214" t="s">
        <v>114</v>
      </c>
      <c r="C97" s="215">
        <v>41887</v>
      </c>
      <c r="D97" s="214" t="s">
        <v>111</v>
      </c>
      <c r="E97" s="214" t="s">
        <v>350</v>
      </c>
      <c r="F97" s="214" t="s">
        <v>476</v>
      </c>
      <c r="G97" s="214" t="s">
        <v>477</v>
      </c>
      <c r="H97" s="214" t="s">
        <v>11</v>
      </c>
      <c r="I97" s="214">
        <f>2024-2014</f>
        <v>10</v>
      </c>
      <c r="J97" s="216" t="str">
        <f t="shared" si="0"/>
        <v>мальчики и девочки – 10-12 лет</v>
      </c>
      <c r="K97" s="79"/>
      <c r="L97" s="79"/>
      <c r="M97" s="79"/>
    </row>
    <row r="98" spans="1:26" ht="21.75" customHeight="1">
      <c r="A98" s="209">
        <v>45607.367588680558</v>
      </c>
      <c r="B98" s="210" t="s">
        <v>27</v>
      </c>
      <c r="C98" s="211">
        <v>43093</v>
      </c>
      <c r="D98" s="210" t="s">
        <v>478</v>
      </c>
      <c r="E98" s="210" t="s">
        <v>361</v>
      </c>
      <c r="F98" s="210" t="s">
        <v>479</v>
      </c>
      <c r="G98" s="210">
        <v>89157787970</v>
      </c>
      <c r="H98" s="210" t="s">
        <v>15</v>
      </c>
      <c r="I98" s="210">
        <f>2024-2017</f>
        <v>7</v>
      </c>
      <c r="J98" s="212" t="str">
        <f t="shared" si="0"/>
        <v>мальчики и девочки - 5-7 лет</v>
      </c>
      <c r="K98" s="79"/>
      <c r="L98" s="79"/>
      <c r="M98" s="79"/>
    </row>
    <row r="99" spans="1:26" ht="21.75" customHeight="1">
      <c r="A99" s="213">
        <v>45607.571257094911</v>
      </c>
      <c r="B99" s="214" t="s">
        <v>97</v>
      </c>
      <c r="C99" s="215">
        <v>33668</v>
      </c>
      <c r="D99" s="214" t="s">
        <v>373</v>
      </c>
      <c r="E99" s="214" t="s">
        <v>350</v>
      </c>
      <c r="F99" s="214" t="s">
        <v>480</v>
      </c>
      <c r="G99" s="214" t="s">
        <v>481</v>
      </c>
      <c r="H99" s="214" t="s">
        <v>11</v>
      </c>
      <c r="I99" s="214">
        <f>2024-1992</f>
        <v>32</v>
      </c>
      <c r="J99" s="216" t="str">
        <f t="shared" si="0"/>
        <v>мужчины и женщины - 19-39 лет</v>
      </c>
      <c r="K99" s="79"/>
      <c r="L99" s="79"/>
      <c r="M99" s="79"/>
    </row>
    <row r="100" spans="1:26" ht="21.75" customHeight="1">
      <c r="A100" s="209">
        <v>45607.595162916667</v>
      </c>
      <c r="B100" s="210" t="s">
        <v>42</v>
      </c>
      <c r="C100" s="211">
        <v>40143</v>
      </c>
      <c r="D100" s="210" t="s">
        <v>33</v>
      </c>
      <c r="E100" s="210" t="s">
        <v>350</v>
      </c>
      <c r="F100" s="210" t="s">
        <v>482</v>
      </c>
      <c r="G100" s="210" t="s">
        <v>452</v>
      </c>
      <c r="H100" s="210" t="s">
        <v>15</v>
      </c>
      <c r="I100" s="210">
        <f>2024-2009</f>
        <v>15</v>
      </c>
      <c r="J100" s="212" t="str">
        <f t="shared" si="0"/>
        <v>юноши и девушки - 15-18 лет</v>
      </c>
      <c r="K100" s="79"/>
      <c r="L100" s="79"/>
      <c r="M100" s="79"/>
    </row>
    <row r="101" spans="1:26" ht="21.75" customHeight="1">
      <c r="A101" s="213">
        <v>45608.543390868057</v>
      </c>
      <c r="B101" s="214" t="s">
        <v>117</v>
      </c>
      <c r="C101" s="215">
        <v>34998</v>
      </c>
      <c r="D101" s="214" t="s">
        <v>483</v>
      </c>
      <c r="E101" s="214" t="s">
        <v>350</v>
      </c>
      <c r="F101" s="214" t="s">
        <v>117</v>
      </c>
      <c r="G101" s="214" t="s">
        <v>484</v>
      </c>
      <c r="H101" s="214" t="s">
        <v>15</v>
      </c>
      <c r="I101" s="214">
        <f>2024-1995</f>
        <v>29</v>
      </c>
      <c r="J101" s="216" t="str">
        <f t="shared" si="0"/>
        <v>мужчины и женщины - 19-39 лет</v>
      </c>
      <c r="K101" s="79"/>
      <c r="L101" s="79"/>
      <c r="M101" s="79"/>
    </row>
    <row r="102" spans="1:26" ht="21.75" customHeight="1">
      <c r="A102" s="209">
        <v>45610</v>
      </c>
      <c r="B102" s="225" t="s">
        <v>122</v>
      </c>
      <c r="C102" s="226">
        <v>42203</v>
      </c>
      <c r="D102" s="225" t="s">
        <v>14</v>
      </c>
      <c r="E102" s="225" t="s">
        <v>361</v>
      </c>
      <c r="F102" s="225" t="s">
        <v>485</v>
      </c>
      <c r="G102" s="227" t="s">
        <v>486</v>
      </c>
      <c r="H102" s="225" t="s">
        <v>15</v>
      </c>
      <c r="I102" s="227">
        <f>2024-2016</f>
        <v>8</v>
      </c>
      <c r="J102" s="228" t="str">
        <f t="shared" si="0"/>
        <v>мальчики и девочки – 8-9 лет</v>
      </c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</row>
    <row r="103" spans="1:26" ht="21.75" customHeight="1">
      <c r="A103" s="230">
        <v>45608.894831678241</v>
      </c>
      <c r="B103" s="231" t="s">
        <v>82</v>
      </c>
      <c r="C103" s="232">
        <v>37610</v>
      </c>
      <c r="D103" s="231" t="s">
        <v>40</v>
      </c>
      <c r="E103" s="231" t="s">
        <v>350</v>
      </c>
      <c r="F103" s="231" t="s">
        <v>82</v>
      </c>
      <c r="G103" s="231">
        <v>89870418160</v>
      </c>
      <c r="H103" s="231"/>
      <c r="I103" s="231">
        <f>2024-1995</f>
        <v>29</v>
      </c>
      <c r="J103" s="233" t="str">
        <f t="shared" si="0"/>
        <v>мужчины и женщины - 19-39 лет</v>
      </c>
      <c r="K103" s="79"/>
      <c r="L103" s="79"/>
      <c r="M103" s="79"/>
    </row>
    <row r="104" spans="1:26" ht="21.75" customHeight="1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</row>
    <row r="105" spans="1:26" ht="21.75" customHeight="1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</row>
    <row r="106" spans="1:26" ht="21.75" customHeight="1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</row>
    <row r="107" spans="1:26" ht="21.75" customHeight="1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</row>
    <row r="108" spans="1:26" ht="21.75" customHeight="1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</row>
    <row r="109" spans="1:26" ht="21.75" customHeight="1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</row>
    <row r="110" spans="1:26" ht="21.75" customHeight="1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</row>
    <row r="111" spans="1:26" ht="21.75" customHeight="1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</row>
    <row r="112" spans="1:26" ht="21.75" customHeight="1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</row>
    <row r="113" spans="1:13" ht="21.75" customHeight="1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</row>
    <row r="114" spans="1:13" ht="21.75" customHeight="1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</row>
    <row r="115" spans="1:13" ht="21.75" customHeight="1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</row>
    <row r="116" spans="1:13" ht="21.75" customHeight="1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</row>
    <row r="117" spans="1:13" ht="21.75" customHeight="1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</row>
    <row r="118" spans="1:13" ht="21.75" customHeight="1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</row>
    <row r="119" spans="1:13" ht="21.75" customHeight="1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</row>
    <row r="120" spans="1:13" ht="21.75" customHeight="1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</row>
    <row r="121" spans="1:13" ht="21.75" customHeight="1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</row>
    <row r="122" spans="1:13" ht="21.75" customHeight="1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</row>
    <row r="123" spans="1:13" ht="21.75" customHeight="1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</row>
    <row r="124" spans="1:13" ht="21.75" customHeight="1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</row>
    <row r="125" spans="1:13" ht="21.75" customHeight="1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</row>
    <row r="126" spans="1:13" ht="21.75" customHeight="1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</row>
    <row r="127" spans="1:13" ht="21.75" customHeight="1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</row>
    <row r="128" spans="1:13" ht="21.75" customHeight="1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</row>
    <row r="129" spans="1:13" ht="21.75" customHeight="1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</row>
    <row r="130" spans="1:13" ht="21.75" customHeight="1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</row>
    <row r="131" spans="1:13" ht="21.75" customHeight="1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</row>
    <row r="132" spans="1:13" ht="21.75" customHeight="1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</row>
    <row r="133" spans="1:13" ht="21.75" customHeight="1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</row>
    <row r="134" spans="1:13" ht="21.75" customHeight="1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</row>
    <row r="135" spans="1:13" ht="21.75" customHeight="1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</row>
    <row r="136" spans="1:13" ht="21.75" customHeight="1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</row>
    <row r="137" spans="1:13" ht="21.75" customHeight="1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</row>
    <row r="138" spans="1:13" ht="21.75" customHeight="1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</row>
    <row r="139" spans="1:13" ht="21.75" customHeight="1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</row>
    <row r="140" spans="1:13" ht="21.75" customHeight="1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</row>
    <row r="141" spans="1:13" ht="21.75" customHeight="1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</row>
    <row r="142" spans="1:13" ht="21.75" customHeight="1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</row>
    <row r="143" spans="1:13" ht="21.75" customHeight="1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</row>
    <row r="144" spans="1:13" ht="21.75" customHeight="1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</row>
    <row r="145" spans="1:13" ht="21.75" customHeight="1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</row>
    <row r="146" spans="1:13" ht="21.75" customHeight="1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</row>
    <row r="147" spans="1:13" ht="21.75" customHeight="1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</row>
    <row r="148" spans="1:13" ht="21.75" customHeight="1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</row>
    <row r="149" spans="1:13" ht="21.75" customHeight="1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</row>
    <row r="150" spans="1:13" ht="21.75" customHeight="1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</row>
    <row r="151" spans="1:13" ht="21.75" customHeight="1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</row>
    <row r="152" spans="1:13" ht="21.75" customHeight="1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21.75" customHeight="1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21.75" customHeight="1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21.75" customHeight="1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21.75" customHeight="1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1.75" customHeight="1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21.75" customHeight="1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21.75" customHeight="1">
      <c r="A159" s="79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21.75" customHeight="1">
      <c r="A160" s="79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ht="21.75" customHeight="1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</row>
    <row r="162" spans="1:13" ht="21.75" customHeight="1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</row>
    <row r="163" spans="1:13" ht="21.75" customHeight="1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</row>
    <row r="164" spans="1:13" ht="21.75" customHeight="1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</row>
    <row r="165" spans="1:13" ht="21.75" customHeight="1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</row>
    <row r="166" spans="1:13" ht="21.75" customHeight="1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</row>
    <row r="167" spans="1:13" ht="21.75" customHeight="1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</row>
    <row r="168" spans="1:13" ht="21.75" customHeight="1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</row>
    <row r="169" spans="1:13" ht="21.75" customHeight="1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</row>
    <row r="170" spans="1:13" ht="21.75" customHeight="1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</row>
    <row r="171" spans="1:13" ht="21.75" customHeight="1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</row>
    <row r="172" spans="1:13" ht="21.75" customHeight="1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</row>
    <row r="173" spans="1:13" ht="21.75" customHeight="1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</row>
    <row r="174" spans="1:13" ht="21.75" customHeight="1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</row>
    <row r="175" spans="1:13" ht="21.75" customHeight="1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</row>
    <row r="176" spans="1:13" ht="21.75" customHeight="1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</row>
    <row r="177" spans="1:13" ht="21.75" customHeight="1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</row>
    <row r="178" spans="1:13" ht="21.75" customHeight="1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</row>
    <row r="179" spans="1:13" ht="21.75" customHeight="1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</row>
    <row r="180" spans="1:13" ht="21.75" customHeight="1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</row>
    <row r="181" spans="1:13" ht="21.75" customHeight="1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</row>
    <row r="182" spans="1:13" ht="21.75" customHeight="1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</row>
    <row r="183" spans="1:13" ht="21.75" customHeight="1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</row>
    <row r="184" spans="1:13" ht="21.75" customHeight="1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</row>
    <row r="185" spans="1:13" ht="21.75" customHeight="1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</row>
    <row r="186" spans="1:13" ht="21.75" customHeight="1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</row>
    <row r="187" spans="1:13" ht="21.75" customHeight="1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</row>
    <row r="188" spans="1:13" ht="21.75" customHeight="1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</row>
    <row r="189" spans="1:13" ht="21.75" customHeight="1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</row>
    <row r="190" spans="1:13" ht="21.75" customHeight="1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</row>
    <row r="191" spans="1:13" ht="21.75" customHeight="1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</row>
    <row r="192" spans="1:13" ht="21.75" customHeight="1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</row>
    <row r="193" spans="1:13" ht="21.75" customHeight="1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</row>
    <row r="194" spans="1:13" ht="21.75" customHeight="1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</row>
    <row r="195" spans="1:13" ht="21.75" customHeight="1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</row>
    <row r="196" spans="1:13" ht="21.75" customHeight="1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</row>
    <row r="197" spans="1:13" ht="21.75" customHeight="1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</row>
    <row r="198" spans="1:13" ht="21.75" customHeight="1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</row>
    <row r="199" spans="1:13" ht="21.75" customHeight="1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</row>
    <row r="200" spans="1:13" ht="21.75" customHeight="1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</row>
    <row r="201" spans="1:13" ht="21.75" customHeight="1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</row>
    <row r="202" spans="1:13" ht="21.75" customHeight="1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</row>
    <row r="203" spans="1:13" ht="21.75" customHeight="1"/>
    <row r="204" spans="1:13" ht="21.75" customHeight="1"/>
    <row r="205" spans="1:13" ht="21.75" customHeight="1"/>
    <row r="206" spans="1:13" ht="21.75" customHeight="1"/>
    <row r="207" spans="1:13" ht="21.75" customHeight="1"/>
    <row r="208" spans="1:13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  <row r="1001" ht="21.75" customHeight="1"/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103"/>
  <sheetViews>
    <sheetView workbookViewId="0">
      <pane ySplit="1" topLeftCell="A2" activePane="bottomLeft" state="frozen"/>
      <selection pane="bottomLeft" activeCell="B3" sqref="B3"/>
    </sheetView>
  </sheetViews>
  <sheetFormatPr defaultColWidth="14.453125" defaultRowHeight="15" customHeight="1"/>
  <cols>
    <col min="1" max="1" width="9.7265625" customWidth="1"/>
    <col min="2" max="2" width="37.7265625" customWidth="1"/>
    <col min="3" max="3" width="20.7265625" customWidth="1"/>
    <col min="4" max="4" width="6.54296875" customWidth="1"/>
    <col min="5" max="5" width="16" customWidth="1"/>
    <col min="6" max="6" width="17.08984375" hidden="1" customWidth="1"/>
    <col min="7" max="7" width="14.453125" hidden="1"/>
    <col min="8" max="8" width="8.7265625" hidden="1" customWidth="1"/>
    <col min="9" max="9" width="94" hidden="1" customWidth="1"/>
  </cols>
  <sheetData>
    <row r="1" spans="1:12">
      <c r="A1" s="234" t="s">
        <v>1</v>
      </c>
      <c r="B1" s="234" t="s">
        <v>343</v>
      </c>
      <c r="C1" s="234" t="s">
        <v>2</v>
      </c>
      <c r="D1" s="234" t="s">
        <v>348</v>
      </c>
      <c r="E1" s="234" t="s">
        <v>321</v>
      </c>
      <c r="F1" s="234" t="s">
        <v>487</v>
      </c>
      <c r="G1" s="234" t="s">
        <v>344</v>
      </c>
      <c r="H1" s="234" t="s">
        <v>349</v>
      </c>
      <c r="I1" s="234" t="s">
        <v>345</v>
      </c>
      <c r="J1" s="235" t="s">
        <v>5</v>
      </c>
      <c r="K1" s="9" t="s">
        <v>6</v>
      </c>
      <c r="L1" s="9" t="s">
        <v>7</v>
      </c>
    </row>
    <row r="2" spans="1:12">
      <c r="A2" s="236"/>
      <c r="B2" s="236" t="s">
        <v>63</v>
      </c>
      <c r="C2" s="236" t="s">
        <v>10</v>
      </c>
      <c r="D2" s="236" t="s">
        <v>15</v>
      </c>
      <c r="E2" s="237" t="s">
        <v>28</v>
      </c>
      <c r="F2" s="237" t="s">
        <v>488</v>
      </c>
      <c r="G2" s="238">
        <v>43582</v>
      </c>
      <c r="H2" s="236">
        <v>5</v>
      </c>
      <c r="I2" s="236" t="s">
        <v>361</v>
      </c>
      <c r="J2" s="236">
        <v>1</v>
      </c>
      <c r="K2" s="236"/>
      <c r="L2" s="236"/>
    </row>
    <row r="3" spans="1:12">
      <c r="A3" s="236"/>
      <c r="B3" s="236" t="s">
        <v>72</v>
      </c>
      <c r="C3" s="236" t="s">
        <v>373</v>
      </c>
      <c r="D3" s="236" t="s">
        <v>15</v>
      </c>
      <c r="E3" s="237" t="s">
        <v>28</v>
      </c>
      <c r="F3" s="237" t="s">
        <v>488</v>
      </c>
      <c r="G3" s="238">
        <v>43196</v>
      </c>
      <c r="H3" s="236">
        <v>6</v>
      </c>
      <c r="I3" s="236" t="s">
        <v>361</v>
      </c>
      <c r="J3" s="236">
        <v>1</v>
      </c>
      <c r="K3" s="236"/>
      <c r="L3" s="236"/>
    </row>
    <row r="4" spans="1:12">
      <c r="A4" s="236"/>
      <c r="B4" s="236" t="s">
        <v>69</v>
      </c>
      <c r="C4" s="236" t="s">
        <v>44</v>
      </c>
      <c r="D4" s="236" t="s">
        <v>11</v>
      </c>
      <c r="E4" s="237" t="s">
        <v>28</v>
      </c>
      <c r="F4" s="237" t="s">
        <v>488</v>
      </c>
      <c r="G4" s="238">
        <v>43684</v>
      </c>
      <c r="H4" s="236">
        <v>5</v>
      </c>
      <c r="I4" s="236" t="s">
        <v>361</v>
      </c>
      <c r="J4" s="236">
        <v>1</v>
      </c>
      <c r="K4" s="236"/>
      <c r="L4" s="236"/>
    </row>
    <row r="5" spans="1:12">
      <c r="A5" s="236"/>
      <c r="B5" s="236" t="s">
        <v>116</v>
      </c>
      <c r="C5" s="236" t="s">
        <v>31</v>
      </c>
      <c r="D5" s="236" t="s">
        <v>11</v>
      </c>
      <c r="E5" s="237" t="s">
        <v>28</v>
      </c>
      <c r="F5" s="237" t="s">
        <v>488</v>
      </c>
      <c r="G5" s="238">
        <v>43200</v>
      </c>
      <c r="H5" s="236">
        <v>6</v>
      </c>
      <c r="I5" s="236" t="s">
        <v>361</v>
      </c>
      <c r="J5" s="236">
        <v>1</v>
      </c>
      <c r="K5" s="236"/>
      <c r="L5" s="236"/>
    </row>
    <row r="6" spans="1:12">
      <c r="A6" s="236"/>
      <c r="B6" s="236" t="s">
        <v>27</v>
      </c>
      <c r="C6" s="236" t="s">
        <v>478</v>
      </c>
      <c r="D6" s="236" t="s">
        <v>15</v>
      </c>
      <c r="E6" s="237" t="s">
        <v>28</v>
      </c>
      <c r="F6" s="237" t="s">
        <v>489</v>
      </c>
      <c r="G6" s="238">
        <v>43093</v>
      </c>
      <c r="H6" s="236">
        <v>7</v>
      </c>
      <c r="I6" s="236" t="s">
        <v>361</v>
      </c>
      <c r="J6" s="236">
        <v>1</v>
      </c>
      <c r="K6" s="236"/>
      <c r="L6" s="236"/>
    </row>
    <row r="7" spans="1:12">
      <c r="A7" s="236"/>
      <c r="B7" s="236" t="s">
        <v>29</v>
      </c>
      <c r="C7" s="236" t="s">
        <v>33</v>
      </c>
      <c r="D7" s="236" t="s">
        <v>15</v>
      </c>
      <c r="E7" s="237" t="s">
        <v>12</v>
      </c>
      <c r="F7" s="237" t="s">
        <v>489</v>
      </c>
      <c r="G7" s="238">
        <v>42048</v>
      </c>
      <c r="H7" s="236">
        <v>9</v>
      </c>
      <c r="I7" s="236" t="s">
        <v>361</v>
      </c>
      <c r="J7" s="236">
        <v>1</v>
      </c>
      <c r="K7" s="236"/>
      <c r="L7" s="236"/>
    </row>
    <row r="8" spans="1:12">
      <c r="A8" s="236"/>
      <c r="B8" s="236" t="s">
        <v>38</v>
      </c>
      <c r="C8" s="236" t="s">
        <v>373</v>
      </c>
      <c r="D8" s="236" t="s">
        <v>15</v>
      </c>
      <c r="E8" s="237" t="s">
        <v>12</v>
      </c>
      <c r="F8" s="237" t="s">
        <v>489</v>
      </c>
      <c r="G8" s="238">
        <v>42095</v>
      </c>
      <c r="H8" s="236">
        <v>9</v>
      </c>
      <c r="I8" s="236" t="s">
        <v>361</v>
      </c>
      <c r="J8" s="236">
        <v>1</v>
      </c>
      <c r="K8" s="236"/>
      <c r="L8" s="236"/>
    </row>
    <row r="9" spans="1:12">
      <c r="A9" s="236"/>
      <c r="B9" s="236" t="s">
        <v>51</v>
      </c>
      <c r="C9" s="236" t="s">
        <v>373</v>
      </c>
      <c r="D9" s="236" t="s">
        <v>15</v>
      </c>
      <c r="E9" s="237" t="s">
        <v>12</v>
      </c>
      <c r="F9" s="237" t="s">
        <v>489</v>
      </c>
      <c r="G9" s="238">
        <v>42459</v>
      </c>
      <c r="H9" s="236">
        <v>8</v>
      </c>
      <c r="I9" s="236" t="s">
        <v>361</v>
      </c>
      <c r="J9" s="236">
        <v>1</v>
      </c>
      <c r="K9" s="236"/>
      <c r="L9" s="236"/>
    </row>
    <row r="10" spans="1:12">
      <c r="A10" s="236"/>
      <c r="B10" s="236" t="s">
        <v>68</v>
      </c>
      <c r="C10" s="236" t="s">
        <v>373</v>
      </c>
      <c r="D10" s="236" t="s">
        <v>15</v>
      </c>
      <c r="E10" s="237" t="s">
        <v>12</v>
      </c>
      <c r="F10" s="237" t="s">
        <v>489</v>
      </c>
      <c r="G10" s="238">
        <v>42457</v>
      </c>
      <c r="H10" s="236">
        <v>8</v>
      </c>
      <c r="I10" s="236" t="s">
        <v>361</v>
      </c>
      <c r="J10" s="236">
        <v>1</v>
      </c>
      <c r="K10" s="236"/>
      <c r="L10" s="236"/>
    </row>
    <row r="11" spans="1:12">
      <c r="A11" s="236"/>
      <c r="B11" s="236" t="s">
        <v>73</v>
      </c>
      <c r="C11" s="236" t="s">
        <v>14</v>
      </c>
      <c r="D11" s="236" t="s">
        <v>15</v>
      </c>
      <c r="E11" s="237" t="s">
        <v>12</v>
      </c>
      <c r="F11" s="237" t="s">
        <v>489</v>
      </c>
      <c r="G11" s="238">
        <v>42587</v>
      </c>
      <c r="H11" s="236">
        <v>8</v>
      </c>
      <c r="I11" s="236" t="s">
        <v>361</v>
      </c>
      <c r="J11" s="236">
        <v>1</v>
      </c>
      <c r="K11" s="236"/>
      <c r="L11" s="236"/>
    </row>
    <row r="12" spans="1:12">
      <c r="A12" s="236"/>
      <c r="B12" s="236" t="s">
        <v>81</v>
      </c>
      <c r="C12" s="236" t="s">
        <v>357</v>
      </c>
      <c r="D12" s="236" t="s">
        <v>15</v>
      </c>
      <c r="E12" s="237" t="s">
        <v>12</v>
      </c>
      <c r="F12" s="237" t="s">
        <v>489</v>
      </c>
      <c r="G12" s="238">
        <v>42583</v>
      </c>
      <c r="H12" s="236">
        <v>8</v>
      </c>
      <c r="I12" s="236" t="s">
        <v>361</v>
      </c>
      <c r="J12" s="236">
        <v>1</v>
      </c>
      <c r="K12" s="236"/>
      <c r="L12" s="236"/>
    </row>
    <row r="13" spans="1:12">
      <c r="A13" s="236"/>
      <c r="B13" s="236" t="s">
        <v>90</v>
      </c>
      <c r="C13" s="236" t="s">
        <v>75</v>
      </c>
      <c r="D13" s="236" t="s">
        <v>15</v>
      </c>
      <c r="E13" s="237" t="s">
        <v>12</v>
      </c>
      <c r="F13" s="237" t="s">
        <v>489</v>
      </c>
      <c r="G13" s="238">
        <v>42132</v>
      </c>
      <c r="H13" s="236">
        <v>9</v>
      </c>
      <c r="I13" s="236" t="s">
        <v>361</v>
      </c>
      <c r="J13" s="236">
        <v>1</v>
      </c>
      <c r="K13" s="236"/>
      <c r="L13" s="236"/>
    </row>
    <row r="14" spans="1:12">
      <c r="A14" s="239"/>
      <c r="B14" s="239" t="s">
        <v>433</v>
      </c>
      <c r="C14" s="239" t="s">
        <v>384</v>
      </c>
      <c r="D14" s="239" t="s">
        <v>15</v>
      </c>
      <c r="E14" s="240" t="s">
        <v>12</v>
      </c>
      <c r="F14" s="240" t="s">
        <v>489</v>
      </c>
      <c r="G14" s="241">
        <v>42378</v>
      </c>
      <c r="H14" s="239">
        <v>8</v>
      </c>
      <c r="I14" s="239" t="s">
        <v>361</v>
      </c>
      <c r="J14" s="239">
        <v>1</v>
      </c>
      <c r="K14" s="239"/>
      <c r="L14" s="239"/>
    </row>
    <row r="15" spans="1:12">
      <c r="A15" s="236"/>
      <c r="B15" s="236" t="s">
        <v>100</v>
      </c>
      <c r="C15" s="236" t="s">
        <v>80</v>
      </c>
      <c r="D15" s="236" t="s">
        <v>15</v>
      </c>
      <c r="E15" s="237" t="s">
        <v>12</v>
      </c>
      <c r="F15" s="237" t="s">
        <v>489</v>
      </c>
      <c r="G15" s="238">
        <v>42196</v>
      </c>
      <c r="H15" s="236">
        <v>9</v>
      </c>
      <c r="I15" s="236" t="s">
        <v>361</v>
      </c>
      <c r="J15" s="236">
        <v>1</v>
      </c>
      <c r="K15" s="236"/>
      <c r="L15" s="236"/>
    </row>
    <row r="16" spans="1:12">
      <c r="A16" s="236"/>
      <c r="B16" s="236" t="s">
        <v>104</v>
      </c>
      <c r="C16" s="236" t="s">
        <v>415</v>
      </c>
      <c r="D16" s="236" t="s">
        <v>15</v>
      </c>
      <c r="E16" s="237" t="s">
        <v>28</v>
      </c>
      <c r="F16" s="237" t="s">
        <v>489</v>
      </c>
      <c r="G16" s="238">
        <v>42851</v>
      </c>
      <c r="H16" s="236">
        <v>7</v>
      </c>
      <c r="I16" s="236" t="s">
        <v>361</v>
      </c>
      <c r="J16" s="236">
        <v>1</v>
      </c>
      <c r="K16" s="236"/>
      <c r="L16" s="236"/>
    </row>
    <row r="17" spans="1:12">
      <c r="A17" s="236"/>
      <c r="B17" s="236" t="s">
        <v>9</v>
      </c>
      <c r="C17" s="236" t="s">
        <v>419</v>
      </c>
      <c r="D17" s="236" t="s">
        <v>11</v>
      </c>
      <c r="E17" s="237" t="s">
        <v>12</v>
      </c>
      <c r="F17" s="237" t="s">
        <v>489</v>
      </c>
      <c r="G17" s="238">
        <v>42300</v>
      </c>
      <c r="H17" s="236">
        <v>9</v>
      </c>
      <c r="I17" s="236" t="s">
        <v>361</v>
      </c>
      <c r="J17" s="236">
        <v>1</v>
      </c>
      <c r="K17" s="236"/>
      <c r="L17" s="236"/>
    </row>
    <row r="18" spans="1:12">
      <c r="A18" s="239"/>
      <c r="B18" s="239" t="s">
        <v>435</v>
      </c>
      <c r="C18" s="239" t="s">
        <v>384</v>
      </c>
      <c r="D18" s="239" t="s">
        <v>11</v>
      </c>
      <c r="E18" s="240" t="s">
        <v>12</v>
      </c>
      <c r="F18" s="240" t="s">
        <v>489</v>
      </c>
      <c r="G18" s="241">
        <v>42187</v>
      </c>
      <c r="H18" s="239">
        <v>9</v>
      </c>
      <c r="I18" s="239" t="s">
        <v>361</v>
      </c>
      <c r="J18" s="239">
        <v>1</v>
      </c>
      <c r="K18" s="239"/>
      <c r="L18" s="239"/>
    </row>
    <row r="19" spans="1:12">
      <c r="A19" s="236"/>
      <c r="B19" s="236" t="s">
        <v>41</v>
      </c>
      <c r="C19" s="236" t="s">
        <v>373</v>
      </c>
      <c r="D19" s="236" t="s">
        <v>11</v>
      </c>
      <c r="E19" s="237" t="s">
        <v>28</v>
      </c>
      <c r="F19" s="237" t="s">
        <v>489</v>
      </c>
      <c r="G19" s="238">
        <v>42953</v>
      </c>
      <c r="H19" s="236">
        <v>7</v>
      </c>
      <c r="I19" s="236" t="s">
        <v>361</v>
      </c>
      <c r="J19" s="236">
        <v>1</v>
      </c>
      <c r="K19" s="236"/>
      <c r="L19" s="236"/>
    </row>
    <row r="20" spans="1:12">
      <c r="A20" s="236"/>
      <c r="B20" s="236" t="s">
        <v>52</v>
      </c>
      <c r="C20" s="236" t="s">
        <v>447</v>
      </c>
      <c r="D20" s="236" t="s">
        <v>11</v>
      </c>
      <c r="E20" s="237" t="s">
        <v>12</v>
      </c>
      <c r="F20" s="237" t="s">
        <v>489</v>
      </c>
      <c r="G20" s="238">
        <v>42166</v>
      </c>
      <c r="H20" s="236">
        <v>9</v>
      </c>
      <c r="I20" s="236" t="s">
        <v>361</v>
      </c>
      <c r="J20" s="236">
        <v>1</v>
      </c>
      <c r="K20" s="236"/>
      <c r="L20" s="236"/>
    </row>
    <row r="21" spans="1:12">
      <c r="A21" s="236"/>
      <c r="B21" s="236" t="s">
        <v>54</v>
      </c>
      <c r="C21" s="236" t="s">
        <v>384</v>
      </c>
      <c r="D21" s="236" t="s">
        <v>11</v>
      </c>
      <c r="E21" s="237" t="s">
        <v>12</v>
      </c>
      <c r="F21" s="237" t="s">
        <v>489</v>
      </c>
      <c r="G21" s="238">
        <v>42519</v>
      </c>
      <c r="H21" s="236">
        <v>8</v>
      </c>
      <c r="I21" s="236" t="s">
        <v>361</v>
      </c>
      <c r="J21" s="236">
        <v>1</v>
      </c>
      <c r="K21" s="236"/>
      <c r="L21" s="236"/>
    </row>
    <row r="22" spans="1:12">
      <c r="A22" s="236"/>
      <c r="B22" s="236" t="s">
        <v>55</v>
      </c>
      <c r="C22" s="236" t="s">
        <v>56</v>
      </c>
      <c r="D22" s="236" t="s">
        <v>11</v>
      </c>
      <c r="E22" s="237" t="s">
        <v>12</v>
      </c>
      <c r="F22" s="237" t="s">
        <v>489</v>
      </c>
      <c r="G22" s="238">
        <v>42029</v>
      </c>
      <c r="H22" s="236">
        <v>9</v>
      </c>
      <c r="I22" s="236" t="s">
        <v>361</v>
      </c>
      <c r="J22" s="236">
        <v>1</v>
      </c>
      <c r="K22" s="236"/>
      <c r="L22" s="236"/>
    </row>
    <row r="23" spans="1:12">
      <c r="A23" s="239"/>
      <c r="B23" s="239" t="s">
        <v>431</v>
      </c>
      <c r="C23" s="239" t="s">
        <v>384</v>
      </c>
      <c r="D23" s="239" t="s">
        <v>11</v>
      </c>
      <c r="E23" s="240" t="s">
        <v>12</v>
      </c>
      <c r="F23" s="240" t="s">
        <v>489</v>
      </c>
      <c r="G23" s="241">
        <v>42269</v>
      </c>
      <c r="H23" s="239">
        <v>9</v>
      </c>
      <c r="I23" s="239" t="s">
        <v>361</v>
      </c>
      <c r="J23" s="239">
        <v>1</v>
      </c>
      <c r="K23" s="239"/>
      <c r="L23" s="239"/>
    </row>
    <row r="24" spans="1:12">
      <c r="A24" s="236"/>
      <c r="B24" s="236" t="s">
        <v>115</v>
      </c>
      <c r="C24" s="236" t="s">
        <v>360</v>
      </c>
      <c r="D24" s="236" t="s">
        <v>11</v>
      </c>
      <c r="E24" s="237" t="s">
        <v>28</v>
      </c>
      <c r="F24" s="237" t="s">
        <v>489</v>
      </c>
      <c r="G24" s="238">
        <v>30978</v>
      </c>
      <c r="H24" s="236">
        <v>7</v>
      </c>
      <c r="I24" s="236" t="s">
        <v>361</v>
      </c>
      <c r="J24" s="236">
        <v>1</v>
      </c>
      <c r="K24" s="236"/>
      <c r="L24" s="236"/>
    </row>
    <row r="25" spans="1:12">
      <c r="A25" s="236"/>
      <c r="B25" s="236" t="s">
        <v>17</v>
      </c>
      <c r="C25" s="236" t="s">
        <v>373</v>
      </c>
      <c r="D25" s="236" t="s">
        <v>15</v>
      </c>
      <c r="E25" s="237" t="s">
        <v>18</v>
      </c>
      <c r="F25" s="237" t="s">
        <v>18</v>
      </c>
      <c r="G25" s="238">
        <v>41281</v>
      </c>
      <c r="H25" s="236">
        <v>11</v>
      </c>
      <c r="I25" s="236" t="s">
        <v>350</v>
      </c>
      <c r="J25" s="236"/>
      <c r="K25" s="236">
        <v>1</v>
      </c>
      <c r="L25" s="236">
        <v>1</v>
      </c>
    </row>
    <row r="26" spans="1:12">
      <c r="A26" s="236"/>
      <c r="B26" s="236" t="s">
        <v>19</v>
      </c>
      <c r="C26" s="236" t="s">
        <v>20</v>
      </c>
      <c r="D26" s="236" t="s">
        <v>15</v>
      </c>
      <c r="E26" s="237" t="s">
        <v>18</v>
      </c>
      <c r="F26" s="237" t="s">
        <v>18</v>
      </c>
      <c r="G26" s="238">
        <v>41718</v>
      </c>
      <c r="H26" s="236">
        <v>10</v>
      </c>
      <c r="I26" s="236" t="s">
        <v>350</v>
      </c>
      <c r="J26" s="236"/>
      <c r="K26" s="236">
        <v>1</v>
      </c>
      <c r="L26" s="236">
        <v>1</v>
      </c>
    </row>
    <row r="27" spans="1:12">
      <c r="A27" s="236"/>
      <c r="B27" s="236" t="s">
        <v>21</v>
      </c>
      <c r="C27" s="236" t="s">
        <v>360</v>
      </c>
      <c r="D27" s="236" t="s">
        <v>15</v>
      </c>
      <c r="E27" s="237" t="s">
        <v>18</v>
      </c>
      <c r="F27" s="237" t="s">
        <v>18</v>
      </c>
      <c r="G27" s="238">
        <v>41971</v>
      </c>
      <c r="H27" s="236">
        <v>10</v>
      </c>
      <c r="I27" s="236" t="s">
        <v>350</v>
      </c>
      <c r="J27" s="236"/>
      <c r="K27" s="236">
        <v>1</v>
      </c>
      <c r="L27" s="236">
        <v>1</v>
      </c>
    </row>
    <row r="28" spans="1:12">
      <c r="A28" s="236"/>
      <c r="B28" s="236" t="s">
        <v>25</v>
      </c>
      <c r="C28" s="236" t="s">
        <v>23</v>
      </c>
      <c r="D28" s="236" t="s">
        <v>15</v>
      </c>
      <c r="E28" s="237" t="s">
        <v>18</v>
      </c>
      <c r="F28" s="237" t="s">
        <v>18</v>
      </c>
      <c r="G28" s="238">
        <v>41198</v>
      </c>
      <c r="H28" s="236">
        <v>12</v>
      </c>
      <c r="I28" s="236" t="s">
        <v>350</v>
      </c>
      <c r="J28" s="236"/>
      <c r="K28" s="236">
        <v>1</v>
      </c>
      <c r="L28" s="236">
        <v>1</v>
      </c>
    </row>
    <row r="29" spans="1:12">
      <c r="A29" s="236"/>
      <c r="B29" s="236" t="s">
        <v>36</v>
      </c>
      <c r="C29" s="236" t="s">
        <v>360</v>
      </c>
      <c r="D29" s="236" t="s">
        <v>15</v>
      </c>
      <c r="E29" s="237" t="s">
        <v>18</v>
      </c>
      <c r="F29" s="237" t="s">
        <v>18</v>
      </c>
      <c r="G29" s="238">
        <v>41021</v>
      </c>
      <c r="H29" s="236">
        <v>12</v>
      </c>
      <c r="I29" s="236" t="s">
        <v>350</v>
      </c>
      <c r="J29" s="236"/>
      <c r="K29" s="236">
        <v>1</v>
      </c>
      <c r="L29" s="236">
        <v>1</v>
      </c>
    </row>
    <row r="30" spans="1:12">
      <c r="A30" s="236"/>
      <c r="B30" s="236" t="s">
        <v>50</v>
      </c>
      <c r="C30" s="236" t="s">
        <v>373</v>
      </c>
      <c r="D30" s="236" t="s">
        <v>15</v>
      </c>
      <c r="E30" s="237" t="s">
        <v>18</v>
      </c>
      <c r="F30" s="237" t="s">
        <v>18</v>
      </c>
      <c r="G30" s="238">
        <v>41752</v>
      </c>
      <c r="H30" s="236">
        <v>10</v>
      </c>
      <c r="I30" s="236" t="s">
        <v>350</v>
      </c>
      <c r="J30" s="236"/>
      <c r="K30" s="236">
        <v>1</v>
      </c>
      <c r="L30" s="236">
        <v>1</v>
      </c>
    </row>
    <row r="31" spans="1:12">
      <c r="A31" s="236"/>
      <c r="B31" s="236" t="s">
        <v>53</v>
      </c>
      <c r="C31" s="236" t="s">
        <v>360</v>
      </c>
      <c r="D31" s="236" t="s">
        <v>15</v>
      </c>
      <c r="E31" s="237" t="s">
        <v>18</v>
      </c>
      <c r="F31" s="237" t="s">
        <v>18</v>
      </c>
      <c r="G31" s="238">
        <v>41299</v>
      </c>
      <c r="H31" s="236">
        <v>11</v>
      </c>
      <c r="I31" s="236" t="s">
        <v>350</v>
      </c>
      <c r="J31" s="236"/>
      <c r="K31" s="236">
        <v>1</v>
      </c>
      <c r="L31" s="236">
        <v>1</v>
      </c>
    </row>
    <row r="32" spans="1:12">
      <c r="A32" s="236"/>
      <c r="B32" s="236" t="s">
        <v>57</v>
      </c>
      <c r="C32" s="236" t="s">
        <v>14</v>
      </c>
      <c r="D32" s="236" t="s">
        <v>15</v>
      </c>
      <c r="E32" s="237" t="s">
        <v>18</v>
      </c>
      <c r="F32" s="237" t="s">
        <v>18</v>
      </c>
      <c r="G32" s="238">
        <v>41404</v>
      </c>
      <c r="H32" s="236">
        <v>11</v>
      </c>
      <c r="I32" s="236" t="s">
        <v>350</v>
      </c>
      <c r="J32" s="236"/>
      <c r="K32" s="236">
        <v>1</v>
      </c>
      <c r="L32" s="236">
        <v>1</v>
      </c>
    </row>
    <row r="33" spans="1:12">
      <c r="A33" s="236"/>
      <c r="B33" s="236" t="s">
        <v>61</v>
      </c>
      <c r="C33" s="236" t="s">
        <v>360</v>
      </c>
      <c r="D33" s="236" t="s">
        <v>15</v>
      </c>
      <c r="E33" s="237" t="s">
        <v>18</v>
      </c>
      <c r="F33" s="237" t="s">
        <v>18</v>
      </c>
      <c r="G33" s="238">
        <v>40987</v>
      </c>
      <c r="H33" s="236">
        <v>12</v>
      </c>
      <c r="I33" s="236" t="s">
        <v>353</v>
      </c>
      <c r="J33" s="236"/>
      <c r="K33" s="236">
        <v>1</v>
      </c>
      <c r="L33" s="236"/>
    </row>
    <row r="34" spans="1:12">
      <c r="A34" s="236"/>
      <c r="B34" s="236" t="s">
        <v>62</v>
      </c>
      <c r="C34" s="236" t="s">
        <v>33</v>
      </c>
      <c r="D34" s="236" t="s">
        <v>15</v>
      </c>
      <c r="E34" s="237" t="s">
        <v>18</v>
      </c>
      <c r="F34" s="237" t="s">
        <v>18</v>
      </c>
      <c r="G34" s="238">
        <v>40931</v>
      </c>
      <c r="H34" s="236">
        <v>12</v>
      </c>
      <c r="I34" s="236" t="s">
        <v>350</v>
      </c>
      <c r="J34" s="236"/>
      <c r="K34" s="236">
        <v>1</v>
      </c>
      <c r="L34" s="236">
        <v>1</v>
      </c>
    </row>
    <row r="35" spans="1:12">
      <c r="A35" s="236"/>
      <c r="B35" s="236" t="s">
        <v>79</v>
      </c>
      <c r="C35" s="236" t="s">
        <v>80</v>
      </c>
      <c r="D35" s="236" t="s">
        <v>15</v>
      </c>
      <c r="E35" s="237" t="s">
        <v>18</v>
      </c>
      <c r="F35" s="237" t="s">
        <v>18</v>
      </c>
      <c r="G35" s="238">
        <v>41005</v>
      </c>
      <c r="H35" s="236">
        <v>12</v>
      </c>
      <c r="I35" s="236" t="s">
        <v>350</v>
      </c>
      <c r="J35" s="236"/>
      <c r="K35" s="236">
        <v>1</v>
      </c>
      <c r="L35" s="236">
        <v>1</v>
      </c>
    </row>
    <row r="36" spans="1:12">
      <c r="A36" s="236"/>
      <c r="B36" s="236" t="s">
        <v>85</v>
      </c>
      <c r="C36" s="236" t="s">
        <v>33</v>
      </c>
      <c r="D36" s="236" t="s">
        <v>15</v>
      </c>
      <c r="E36" s="237" t="s">
        <v>18</v>
      </c>
      <c r="F36" s="237" t="s">
        <v>18</v>
      </c>
      <c r="G36" s="238">
        <v>41744</v>
      </c>
      <c r="H36" s="236">
        <v>10</v>
      </c>
      <c r="I36" s="236" t="s">
        <v>350</v>
      </c>
      <c r="J36" s="236"/>
      <c r="K36" s="236">
        <v>1</v>
      </c>
      <c r="L36" s="236">
        <v>1</v>
      </c>
    </row>
    <row r="37" spans="1:12">
      <c r="A37" s="236"/>
      <c r="B37" s="236" t="s">
        <v>93</v>
      </c>
      <c r="C37" s="236" t="s">
        <v>56</v>
      </c>
      <c r="D37" s="236" t="s">
        <v>15</v>
      </c>
      <c r="E37" s="237" t="s">
        <v>18</v>
      </c>
      <c r="F37" s="237" t="s">
        <v>18</v>
      </c>
      <c r="G37" s="238">
        <v>41825</v>
      </c>
      <c r="H37" s="236">
        <v>10</v>
      </c>
      <c r="I37" s="236" t="s">
        <v>350</v>
      </c>
      <c r="J37" s="236"/>
      <c r="K37" s="236">
        <v>1</v>
      </c>
      <c r="L37" s="236">
        <v>1</v>
      </c>
    </row>
    <row r="38" spans="1:12">
      <c r="A38" s="236"/>
      <c r="B38" s="236" t="s">
        <v>120</v>
      </c>
      <c r="C38" s="236" t="s">
        <v>23</v>
      </c>
      <c r="D38" s="236" t="s">
        <v>15</v>
      </c>
      <c r="E38" s="237" t="s">
        <v>18</v>
      </c>
      <c r="F38" s="237" t="s">
        <v>18</v>
      </c>
      <c r="G38" s="238">
        <v>41421</v>
      </c>
      <c r="H38" s="236">
        <v>11</v>
      </c>
      <c r="I38" s="236" t="s">
        <v>350</v>
      </c>
      <c r="J38" s="236"/>
      <c r="K38" s="236">
        <v>1</v>
      </c>
      <c r="L38" s="236">
        <v>1</v>
      </c>
    </row>
    <row r="39" spans="1:12">
      <c r="A39" s="236"/>
      <c r="B39" s="236" t="s">
        <v>121</v>
      </c>
      <c r="C39" s="236" t="s">
        <v>373</v>
      </c>
      <c r="D39" s="236" t="s">
        <v>15</v>
      </c>
      <c r="E39" s="237" t="s">
        <v>18</v>
      </c>
      <c r="F39" s="237" t="s">
        <v>18</v>
      </c>
      <c r="G39" s="238">
        <v>42151</v>
      </c>
      <c r="H39" s="236">
        <v>9</v>
      </c>
      <c r="I39" s="236" t="s">
        <v>471</v>
      </c>
      <c r="J39" s="236"/>
      <c r="K39" s="236">
        <v>1</v>
      </c>
      <c r="L39" s="236">
        <v>1</v>
      </c>
    </row>
    <row r="40" spans="1:12">
      <c r="A40" s="236"/>
      <c r="B40" s="236" t="s">
        <v>37</v>
      </c>
      <c r="C40" s="236" t="s">
        <v>419</v>
      </c>
      <c r="D40" s="236" t="s">
        <v>11</v>
      </c>
      <c r="E40" s="237" t="s">
        <v>18</v>
      </c>
      <c r="F40" s="237" t="s">
        <v>18</v>
      </c>
      <c r="G40" s="238">
        <v>41247</v>
      </c>
      <c r="H40" s="236">
        <v>12</v>
      </c>
      <c r="I40" s="236" t="s">
        <v>353</v>
      </c>
      <c r="J40" s="236"/>
      <c r="K40" s="236">
        <v>1</v>
      </c>
      <c r="L40" s="236"/>
    </row>
    <row r="41" spans="1:12">
      <c r="A41" s="236"/>
      <c r="B41" s="236" t="s">
        <v>46</v>
      </c>
      <c r="C41" s="236" t="s">
        <v>14</v>
      </c>
      <c r="D41" s="236" t="s">
        <v>11</v>
      </c>
      <c r="E41" s="237" t="s">
        <v>18</v>
      </c>
      <c r="F41" s="237" t="s">
        <v>18</v>
      </c>
      <c r="G41" s="238">
        <v>41131</v>
      </c>
      <c r="H41" s="236">
        <v>12</v>
      </c>
      <c r="I41" s="236" t="s">
        <v>350</v>
      </c>
      <c r="J41" s="236"/>
      <c r="K41" s="236">
        <v>1</v>
      </c>
      <c r="L41" s="236">
        <v>1</v>
      </c>
    </row>
    <row r="42" spans="1:12">
      <c r="A42" s="236"/>
      <c r="B42" s="236" t="s">
        <v>58</v>
      </c>
      <c r="C42" s="236" t="s">
        <v>384</v>
      </c>
      <c r="D42" s="236" t="s">
        <v>11</v>
      </c>
      <c r="E42" s="237" t="s">
        <v>18</v>
      </c>
      <c r="F42" s="237" t="s">
        <v>18</v>
      </c>
      <c r="G42" s="238">
        <v>41460</v>
      </c>
      <c r="H42" s="236">
        <v>11</v>
      </c>
      <c r="I42" s="236" t="s">
        <v>350</v>
      </c>
      <c r="J42" s="236"/>
      <c r="K42" s="236">
        <v>1</v>
      </c>
      <c r="L42" s="236">
        <v>1</v>
      </c>
    </row>
    <row r="43" spans="1:12">
      <c r="A43" s="236"/>
      <c r="B43" s="236" t="s">
        <v>60</v>
      </c>
      <c r="C43" s="236" t="s">
        <v>56</v>
      </c>
      <c r="D43" s="236" t="s">
        <v>11</v>
      </c>
      <c r="E43" s="237" t="s">
        <v>18</v>
      </c>
      <c r="F43" s="237" t="s">
        <v>18</v>
      </c>
      <c r="G43" s="238">
        <v>41554</v>
      </c>
      <c r="H43" s="236">
        <v>11</v>
      </c>
      <c r="I43" s="236" t="s">
        <v>353</v>
      </c>
      <c r="J43" s="236"/>
      <c r="K43" s="236">
        <v>1</v>
      </c>
      <c r="L43" s="236"/>
    </row>
    <row r="44" spans="1:12">
      <c r="A44" s="236"/>
      <c r="B44" s="236" t="s">
        <v>67</v>
      </c>
      <c r="C44" s="236" t="s">
        <v>357</v>
      </c>
      <c r="D44" s="236" t="s">
        <v>11</v>
      </c>
      <c r="E44" s="237" t="s">
        <v>18</v>
      </c>
      <c r="F44" s="237" t="s">
        <v>18</v>
      </c>
      <c r="G44" s="238">
        <v>41185</v>
      </c>
      <c r="H44" s="236">
        <v>12</v>
      </c>
      <c r="I44" s="236" t="s">
        <v>350</v>
      </c>
      <c r="J44" s="236"/>
      <c r="K44" s="236">
        <v>1</v>
      </c>
      <c r="L44" s="236">
        <v>1</v>
      </c>
    </row>
    <row r="45" spans="1:12">
      <c r="A45" s="236"/>
      <c r="B45" s="236" t="s">
        <v>84</v>
      </c>
      <c r="C45" s="236" t="s">
        <v>357</v>
      </c>
      <c r="D45" s="236" t="s">
        <v>11</v>
      </c>
      <c r="E45" s="237" t="s">
        <v>18</v>
      </c>
      <c r="F45" s="237" t="s">
        <v>18</v>
      </c>
      <c r="G45" s="238">
        <v>41608</v>
      </c>
      <c r="H45" s="236">
        <v>11</v>
      </c>
      <c r="I45" s="236" t="s">
        <v>350</v>
      </c>
      <c r="J45" s="236"/>
      <c r="K45" s="236">
        <v>1</v>
      </c>
      <c r="L45" s="236">
        <v>1</v>
      </c>
    </row>
    <row r="46" spans="1:12">
      <c r="A46" s="236"/>
      <c r="B46" s="236" t="s">
        <v>88</v>
      </c>
      <c r="C46" s="236" t="s">
        <v>33</v>
      </c>
      <c r="D46" s="236" t="s">
        <v>11</v>
      </c>
      <c r="E46" s="237" t="s">
        <v>18</v>
      </c>
      <c r="F46" s="237" t="s">
        <v>18</v>
      </c>
      <c r="G46" s="238">
        <v>40958</v>
      </c>
      <c r="H46" s="236">
        <v>12</v>
      </c>
      <c r="I46" s="236" t="s">
        <v>350</v>
      </c>
      <c r="J46" s="236"/>
      <c r="K46" s="236">
        <v>1</v>
      </c>
      <c r="L46" s="236">
        <v>1</v>
      </c>
    </row>
    <row r="47" spans="1:12">
      <c r="A47" s="236"/>
      <c r="B47" s="236" t="s">
        <v>92</v>
      </c>
      <c r="C47" s="236" t="s">
        <v>71</v>
      </c>
      <c r="D47" s="236" t="s">
        <v>11</v>
      </c>
      <c r="E47" s="237" t="s">
        <v>18</v>
      </c>
      <c r="F47" s="237" t="s">
        <v>18</v>
      </c>
      <c r="G47" s="238">
        <v>41217</v>
      </c>
      <c r="H47" s="236">
        <v>12</v>
      </c>
      <c r="I47" s="236" t="s">
        <v>350</v>
      </c>
      <c r="J47" s="236"/>
      <c r="K47" s="236">
        <v>1</v>
      </c>
      <c r="L47" s="236">
        <v>1</v>
      </c>
    </row>
    <row r="48" spans="1:12">
      <c r="A48" s="236"/>
      <c r="B48" s="236" t="s">
        <v>96</v>
      </c>
      <c r="C48" s="236" t="s">
        <v>14</v>
      </c>
      <c r="D48" s="236" t="s">
        <v>11</v>
      </c>
      <c r="E48" s="237" t="s">
        <v>18</v>
      </c>
      <c r="F48" s="237" t="s">
        <v>18</v>
      </c>
      <c r="G48" s="238">
        <v>41739</v>
      </c>
      <c r="H48" s="236">
        <v>10</v>
      </c>
      <c r="I48" s="236" t="s">
        <v>350</v>
      </c>
      <c r="J48" s="236"/>
      <c r="K48" s="236">
        <v>1</v>
      </c>
      <c r="L48" s="236">
        <v>1</v>
      </c>
    </row>
    <row r="49" spans="1:12">
      <c r="A49" s="236"/>
      <c r="B49" s="236" t="s">
        <v>102</v>
      </c>
      <c r="C49" s="236" t="s">
        <v>10</v>
      </c>
      <c r="D49" s="236" t="s">
        <v>11</v>
      </c>
      <c r="E49" s="237" t="s">
        <v>18</v>
      </c>
      <c r="F49" s="237" t="s">
        <v>18</v>
      </c>
      <c r="G49" s="238">
        <v>41109</v>
      </c>
      <c r="H49" s="236">
        <v>12</v>
      </c>
      <c r="I49" s="236" t="s">
        <v>350</v>
      </c>
      <c r="J49" s="236"/>
      <c r="K49" s="236">
        <v>1</v>
      </c>
      <c r="L49" s="236">
        <v>1</v>
      </c>
    </row>
    <row r="50" spans="1:12">
      <c r="A50" s="236"/>
      <c r="B50" s="236" t="s">
        <v>106</v>
      </c>
      <c r="C50" s="236" t="s">
        <v>384</v>
      </c>
      <c r="D50" s="236" t="s">
        <v>11</v>
      </c>
      <c r="E50" s="237" t="s">
        <v>18</v>
      </c>
      <c r="F50" s="237" t="s">
        <v>18</v>
      </c>
      <c r="G50" s="238">
        <v>41921</v>
      </c>
      <c r="H50" s="236">
        <v>10</v>
      </c>
      <c r="I50" s="236" t="s">
        <v>350</v>
      </c>
      <c r="J50" s="236"/>
      <c r="K50" s="236">
        <v>1</v>
      </c>
      <c r="L50" s="236">
        <v>1</v>
      </c>
    </row>
    <row r="51" spans="1:12">
      <c r="A51" s="236"/>
      <c r="B51" s="236" t="s">
        <v>114</v>
      </c>
      <c r="C51" s="236" t="s">
        <v>111</v>
      </c>
      <c r="D51" s="236" t="s">
        <v>11</v>
      </c>
      <c r="E51" s="237" t="s">
        <v>18</v>
      </c>
      <c r="F51" s="237" t="s">
        <v>18</v>
      </c>
      <c r="G51" s="238">
        <v>41887</v>
      </c>
      <c r="H51" s="236">
        <v>10</v>
      </c>
      <c r="I51" s="236" t="s">
        <v>350</v>
      </c>
      <c r="J51" s="236"/>
      <c r="K51" s="236">
        <v>1</v>
      </c>
      <c r="L51" s="236">
        <v>1</v>
      </c>
    </row>
    <row r="52" spans="1:12">
      <c r="A52" s="236"/>
      <c r="B52" s="236" t="s">
        <v>13</v>
      </c>
      <c r="C52" s="236" t="s">
        <v>357</v>
      </c>
      <c r="D52" s="236" t="s">
        <v>15</v>
      </c>
      <c r="E52" s="236" t="s">
        <v>16</v>
      </c>
      <c r="F52" s="236" t="s">
        <v>16</v>
      </c>
      <c r="G52" s="238">
        <v>40300</v>
      </c>
      <c r="H52" s="236">
        <v>14</v>
      </c>
      <c r="I52" s="236" t="s">
        <v>350</v>
      </c>
      <c r="J52" s="236"/>
      <c r="K52" s="236">
        <v>1</v>
      </c>
      <c r="L52" s="236">
        <v>1</v>
      </c>
    </row>
    <row r="53" spans="1:12">
      <c r="A53" s="236"/>
      <c r="B53" s="236" t="s">
        <v>30</v>
      </c>
      <c r="C53" s="236" t="s">
        <v>384</v>
      </c>
      <c r="D53" s="236" t="s">
        <v>15</v>
      </c>
      <c r="E53" s="236" t="s">
        <v>16</v>
      </c>
      <c r="F53" s="236" t="s">
        <v>16</v>
      </c>
      <c r="G53" s="238">
        <v>40218</v>
      </c>
      <c r="H53" s="236">
        <v>14</v>
      </c>
      <c r="I53" s="236" t="s">
        <v>350</v>
      </c>
      <c r="J53" s="236"/>
      <c r="K53" s="236">
        <v>1</v>
      </c>
      <c r="L53" s="236">
        <v>1</v>
      </c>
    </row>
    <row r="54" spans="1:12">
      <c r="A54" s="236"/>
      <c r="B54" s="236" t="s">
        <v>32</v>
      </c>
      <c r="C54" s="236" t="s">
        <v>33</v>
      </c>
      <c r="D54" s="236" t="s">
        <v>15</v>
      </c>
      <c r="E54" s="236" t="s">
        <v>16</v>
      </c>
      <c r="F54" s="236" t="s">
        <v>16</v>
      </c>
      <c r="G54" s="238">
        <v>40400</v>
      </c>
      <c r="H54" s="236">
        <v>14</v>
      </c>
      <c r="I54" s="236" t="s">
        <v>350</v>
      </c>
      <c r="J54" s="236"/>
      <c r="K54" s="236">
        <v>1</v>
      </c>
      <c r="L54" s="236">
        <v>1</v>
      </c>
    </row>
    <row r="55" spans="1:12">
      <c r="A55" s="236"/>
      <c r="B55" s="236" t="s">
        <v>43</v>
      </c>
      <c r="C55" s="236" t="s">
        <v>44</v>
      </c>
      <c r="D55" s="236" t="s">
        <v>15</v>
      </c>
      <c r="E55" s="236" t="s">
        <v>16</v>
      </c>
      <c r="F55" s="236" t="s">
        <v>16</v>
      </c>
      <c r="G55" s="238">
        <v>40900</v>
      </c>
      <c r="H55" s="236">
        <v>13</v>
      </c>
      <c r="I55" s="236" t="s">
        <v>350</v>
      </c>
      <c r="J55" s="236"/>
      <c r="K55" s="236">
        <v>1</v>
      </c>
      <c r="L55" s="236">
        <v>1</v>
      </c>
    </row>
    <row r="56" spans="1:12">
      <c r="A56" s="236"/>
      <c r="B56" s="236" t="s">
        <v>45</v>
      </c>
      <c r="C56" s="236" t="s">
        <v>10</v>
      </c>
      <c r="D56" s="236" t="s">
        <v>15</v>
      </c>
      <c r="E56" s="236" t="s">
        <v>16</v>
      </c>
      <c r="F56" s="236" t="s">
        <v>16</v>
      </c>
      <c r="G56" s="238">
        <v>40721</v>
      </c>
      <c r="H56" s="236">
        <v>13</v>
      </c>
      <c r="I56" s="236" t="s">
        <v>350</v>
      </c>
      <c r="J56" s="236"/>
      <c r="K56" s="236">
        <v>1</v>
      </c>
      <c r="L56" s="236">
        <v>1</v>
      </c>
    </row>
    <row r="57" spans="1:12">
      <c r="A57" s="236"/>
      <c r="B57" s="236" t="s">
        <v>48</v>
      </c>
      <c r="C57" s="236" t="s">
        <v>23</v>
      </c>
      <c r="D57" s="236" t="s">
        <v>15</v>
      </c>
      <c r="E57" s="236" t="s">
        <v>16</v>
      </c>
      <c r="F57" s="236" t="s">
        <v>16</v>
      </c>
      <c r="G57" s="238">
        <v>40895</v>
      </c>
      <c r="H57" s="236">
        <v>13</v>
      </c>
      <c r="I57" s="236" t="s">
        <v>350</v>
      </c>
      <c r="J57" s="236"/>
      <c r="K57" s="236">
        <v>1</v>
      </c>
      <c r="L57" s="236">
        <v>1</v>
      </c>
    </row>
    <row r="58" spans="1:12">
      <c r="A58" s="236"/>
      <c r="B58" s="236" t="s">
        <v>59</v>
      </c>
      <c r="C58" s="236" t="s">
        <v>33</v>
      </c>
      <c r="D58" s="236" t="s">
        <v>15</v>
      </c>
      <c r="E58" s="236" t="s">
        <v>16</v>
      </c>
      <c r="F58" s="236" t="s">
        <v>16</v>
      </c>
      <c r="G58" s="238">
        <v>40517</v>
      </c>
      <c r="H58" s="236">
        <v>14</v>
      </c>
      <c r="I58" s="236" t="s">
        <v>350</v>
      </c>
      <c r="J58" s="236"/>
      <c r="K58" s="236">
        <v>1</v>
      </c>
      <c r="L58" s="236">
        <v>1</v>
      </c>
    </row>
    <row r="59" spans="1:12">
      <c r="A59" s="236"/>
      <c r="B59" s="236" t="s">
        <v>66</v>
      </c>
      <c r="C59" s="236" t="s">
        <v>65</v>
      </c>
      <c r="D59" s="236" t="s">
        <v>15</v>
      </c>
      <c r="E59" s="236" t="s">
        <v>16</v>
      </c>
      <c r="F59" s="236" t="s">
        <v>16</v>
      </c>
      <c r="G59" s="238">
        <v>40810</v>
      </c>
      <c r="H59" s="236">
        <v>13</v>
      </c>
      <c r="I59" s="236" t="s">
        <v>350</v>
      </c>
      <c r="J59" s="236"/>
      <c r="K59" s="236">
        <v>1</v>
      </c>
      <c r="L59" s="236">
        <v>1</v>
      </c>
    </row>
    <row r="60" spans="1:12">
      <c r="A60" s="236"/>
      <c r="B60" s="236" t="s">
        <v>83</v>
      </c>
      <c r="C60" s="236" t="s">
        <v>23</v>
      </c>
      <c r="D60" s="236" t="s">
        <v>15</v>
      </c>
      <c r="E60" s="236" t="s">
        <v>16</v>
      </c>
      <c r="F60" s="236" t="s">
        <v>16</v>
      </c>
      <c r="G60" s="238">
        <v>40507</v>
      </c>
      <c r="H60" s="236">
        <v>14</v>
      </c>
      <c r="I60" s="236" t="s">
        <v>350</v>
      </c>
      <c r="J60" s="236"/>
      <c r="K60" s="236">
        <v>1</v>
      </c>
      <c r="L60" s="236">
        <v>1</v>
      </c>
    </row>
    <row r="61" spans="1:12">
      <c r="A61" s="236"/>
      <c r="B61" s="236" t="s">
        <v>91</v>
      </c>
      <c r="C61" s="236" t="s">
        <v>71</v>
      </c>
      <c r="D61" s="236" t="s">
        <v>15</v>
      </c>
      <c r="E61" s="236" t="s">
        <v>16</v>
      </c>
      <c r="F61" s="236" t="s">
        <v>16</v>
      </c>
      <c r="G61" s="238">
        <v>40305</v>
      </c>
      <c r="H61" s="236">
        <v>14</v>
      </c>
      <c r="I61" s="236" t="s">
        <v>350</v>
      </c>
      <c r="J61" s="236"/>
      <c r="K61" s="236">
        <v>1</v>
      </c>
      <c r="L61" s="236">
        <v>1</v>
      </c>
    </row>
    <row r="62" spans="1:12">
      <c r="A62" s="236"/>
      <c r="B62" s="236" t="s">
        <v>103</v>
      </c>
      <c r="C62" s="236" t="s">
        <v>23</v>
      </c>
      <c r="D62" s="236" t="s">
        <v>15</v>
      </c>
      <c r="E62" s="236" t="s">
        <v>16</v>
      </c>
      <c r="F62" s="236" t="s">
        <v>16</v>
      </c>
      <c r="G62" s="238">
        <v>40433</v>
      </c>
      <c r="H62" s="236">
        <v>14</v>
      </c>
      <c r="I62" s="236" t="s">
        <v>350</v>
      </c>
      <c r="J62" s="236"/>
      <c r="K62" s="236">
        <v>1</v>
      </c>
      <c r="L62" s="236">
        <v>1</v>
      </c>
    </row>
    <row r="63" spans="1:12">
      <c r="A63" s="236"/>
      <c r="B63" s="236" t="s">
        <v>107</v>
      </c>
      <c r="C63" s="236" t="s">
        <v>23</v>
      </c>
      <c r="D63" s="236" t="s">
        <v>15</v>
      </c>
      <c r="E63" s="236" t="s">
        <v>16</v>
      </c>
      <c r="F63" s="236" t="s">
        <v>16</v>
      </c>
      <c r="G63" s="238">
        <v>40808</v>
      </c>
      <c r="H63" s="236">
        <v>13</v>
      </c>
      <c r="I63" s="236" t="s">
        <v>350</v>
      </c>
      <c r="J63" s="236"/>
      <c r="K63" s="236">
        <v>1</v>
      </c>
      <c r="L63" s="236">
        <v>1</v>
      </c>
    </row>
    <row r="64" spans="1:12">
      <c r="A64" s="236"/>
      <c r="B64" s="236" t="s">
        <v>70</v>
      </c>
      <c r="C64" s="236" t="s">
        <v>71</v>
      </c>
      <c r="D64" s="236" t="s">
        <v>11</v>
      </c>
      <c r="E64" s="236" t="s">
        <v>16</v>
      </c>
      <c r="F64" s="236" t="s">
        <v>16</v>
      </c>
      <c r="G64" s="238">
        <v>40359</v>
      </c>
      <c r="H64" s="236">
        <v>14</v>
      </c>
      <c r="I64" s="236" t="s">
        <v>350</v>
      </c>
      <c r="J64" s="236"/>
      <c r="K64" s="236">
        <v>1</v>
      </c>
      <c r="L64" s="236">
        <v>1</v>
      </c>
    </row>
    <row r="65" spans="1:12">
      <c r="A65" s="236"/>
      <c r="B65" s="236" t="s">
        <v>76</v>
      </c>
      <c r="C65" s="236" t="s">
        <v>357</v>
      </c>
      <c r="D65" s="236" t="s">
        <v>11</v>
      </c>
      <c r="E65" s="236" t="s">
        <v>16</v>
      </c>
      <c r="F65" s="236" t="s">
        <v>16</v>
      </c>
      <c r="G65" s="238">
        <v>40737</v>
      </c>
      <c r="H65" s="236">
        <v>13</v>
      </c>
      <c r="I65" s="236" t="s">
        <v>350</v>
      </c>
      <c r="J65" s="236"/>
      <c r="K65" s="236">
        <v>1</v>
      </c>
      <c r="L65" s="236">
        <v>1</v>
      </c>
    </row>
    <row r="66" spans="1:12">
      <c r="A66" s="236"/>
      <c r="B66" s="236" t="s">
        <v>89</v>
      </c>
      <c r="C66" s="236" t="s">
        <v>75</v>
      </c>
      <c r="D66" s="236" t="s">
        <v>11</v>
      </c>
      <c r="E66" s="236" t="s">
        <v>16</v>
      </c>
      <c r="F66" s="236" t="s">
        <v>16</v>
      </c>
      <c r="G66" s="238">
        <v>40784</v>
      </c>
      <c r="H66" s="236">
        <v>13</v>
      </c>
      <c r="I66" s="236" t="s">
        <v>350</v>
      </c>
      <c r="J66" s="236"/>
      <c r="K66" s="236">
        <v>1</v>
      </c>
      <c r="L66" s="236">
        <v>1</v>
      </c>
    </row>
    <row r="67" spans="1:12">
      <c r="A67" s="236"/>
      <c r="B67" s="236" t="s">
        <v>101</v>
      </c>
      <c r="C67" s="236" t="s">
        <v>71</v>
      </c>
      <c r="D67" s="236" t="s">
        <v>11</v>
      </c>
      <c r="E67" s="236" t="s">
        <v>16</v>
      </c>
      <c r="F67" s="236" t="s">
        <v>16</v>
      </c>
      <c r="G67" s="238">
        <v>40732</v>
      </c>
      <c r="H67" s="236">
        <v>13</v>
      </c>
      <c r="I67" s="236" t="s">
        <v>350</v>
      </c>
      <c r="J67" s="236"/>
      <c r="K67" s="236">
        <v>1</v>
      </c>
      <c r="L67" s="236">
        <v>1</v>
      </c>
    </row>
    <row r="68" spans="1:12">
      <c r="A68" s="236"/>
      <c r="B68" s="236" t="s">
        <v>110</v>
      </c>
      <c r="C68" s="236" t="s">
        <v>111</v>
      </c>
      <c r="D68" s="236" t="s">
        <v>11</v>
      </c>
      <c r="E68" s="236" t="s">
        <v>16</v>
      </c>
      <c r="F68" s="236" t="s">
        <v>16</v>
      </c>
      <c r="G68" s="238">
        <v>40563</v>
      </c>
      <c r="H68" s="236">
        <v>13</v>
      </c>
      <c r="I68" s="236" t="s">
        <v>350</v>
      </c>
      <c r="J68" s="236"/>
      <c r="K68" s="236">
        <v>1</v>
      </c>
      <c r="L68" s="236">
        <v>1</v>
      </c>
    </row>
    <row r="69" spans="1:12">
      <c r="A69" s="236"/>
      <c r="B69" s="236" t="s">
        <v>34</v>
      </c>
      <c r="C69" s="236" t="s">
        <v>384</v>
      </c>
      <c r="D69" s="236" t="s">
        <v>15</v>
      </c>
      <c r="E69" s="236" t="s">
        <v>35</v>
      </c>
      <c r="F69" s="236" t="s">
        <v>35</v>
      </c>
      <c r="G69" s="238">
        <v>40015</v>
      </c>
      <c r="H69" s="236">
        <v>15</v>
      </c>
      <c r="I69" s="236" t="s">
        <v>350</v>
      </c>
      <c r="J69" s="236"/>
      <c r="K69" s="236">
        <v>1</v>
      </c>
      <c r="L69" s="236">
        <v>1</v>
      </c>
    </row>
    <row r="70" spans="1:12">
      <c r="A70" s="236"/>
      <c r="B70" s="236" t="s">
        <v>42</v>
      </c>
      <c r="C70" s="236" t="s">
        <v>33</v>
      </c>
      <c r="D70" s="236" t="s">
        <v>15</v>
      </c>
      <c r="E70" s="236" t="s">
        <v>35</v>
      </c>
      <c r="F70" s="236" t="s">
        <v>35</v>
      </c>
      <c r="G70" s="238">
        <v>40143</v>
      </c>
      <c r="H70" s="236">
        <v>15</v>
      </c>
      <c r="I70" s="236" t="s">
        <v>350</v>
      </c>
      <c r="J70" s="236"/>
      <c r="K70" s="236">
        <v>1</v>
      </c>
      <c r="L70" s="236">
        <v>1</v>
      </c>
    </row>
    <row r="71" spans="1:12">
      <c r="A71" s="236"/>
      <c r="B71" s="236" t="s">
        <v>74</v>
      </c>
      <c r="C71" s="236" t="s">
        <v>410</v>
      </c>
      <c r="D71" s="236" t="s">
        <v>15</v>
      </c>
      <c r="E71" s="236" t="s">
        <v>35</v>
      </c>
      <c r="F71" s="236" t="s">
        <v>35</v>
      </c>
      <c r="G71" s="238">
        <v>39821</v>
      </c>
      <c r="H71" s="236">
        <v>15</v>
      </c>
      <c r="I71" s="236" t="s">
        <v>350</v>
      </c>
      <c r="J71" s="236"/>
      <c r="K71" s="236">
        <v>1</v>
      </c>
      <c r="L71" s="236">
        <v>1</v>
      </c>
    </row>
    <row r="72" spans="1:12">
      <c r="A72" s="236"/>
      <c r="B72" s="236" t="s">
        <v>105</v>
      </c>
      <c r="C72" s="236" t="s">
        <v>33</v>
      </c>
      <c r="D72" s="236" t="s">
        <v>15</v>
      </c>
      <c r="E72" s="236" t="s">
        <v>35</v>
      </c>
      <c r="F72" s="236" t="s">
        <v>35</v>
      </c>
      <c r="G72" s="238">
        <v>39180</v>
      </c>
      <c r="H72" s="236">
        <v>17</v>
      </c>
      <c r="I72" s="236" t="s">
        <v>350</v>
      </c>
      <c r="J72" s="236"/>
      <c r="K72" s="236">
        <v>1</v>
      </c>
      <c r="L72" s="236">
        <v>1</v>
      </c>
    </row>
    <row r="73" spans="1:12">
      <c r="A73" s="236"/>
      <c r="B73" s="236" t="s">
        <v>108</v>
      </c>
      <c r="C73" s="236" t="s">
        <v>44</v>
      </c>
      <c r="D73" s="236" t="s">
        <v>15</v>
      </c>
      <c r="E73" s="236" t="s">
        <v>35</v>
      </c>
      <c r="F73" s="236" t="s">
        <v>35</v>
      </c>
      <c r="G73" s="238">
        <v>39772</v>
      </c>
      <c r="H73" s="236">
        <v>16</v>
      </c>
      <c r="I73" s="236" t="s">
        <v>350</v>
      </c>
      <c r="J73" s="236"/>
      <c r="K73" s="236">
        <v>1</v>
      </c>
      <c r="L73" s="236">
        <v>1</v>
      </c>
    </row>
    <row r="74" spans="1:12">
      <c r="A74" s="236"/>
      <c r="B74" s="236" t="s">
        <v>119</v>
      </c>
      <c r="C74" s="236" t="s">
        <v>44</v>
      </c>
      <c r="D74" s="236" t="s">
        <v>15</v>
      </c>
      <c r="E74" s="236" t="s">
        <v>35</v>
      </c>
      <c r="F74" s="236" t="s">
        <v>35</v>
      </c>
      <c r="G74" s="238">
        <v>40021</v>
      </c>
      <c r="H74" s="236">
        <v>15</v>
      </c>
      <c r="I74" s="236" t="s">
        <v>350</v>
      </c>
      <c r="J74" s="236"/>
      <c r="K74" s="236">
        <v>1</v>
      </c>
      <c r="L74" s="236">
        <v>1</v>
      </c>
    </row>
    <row r="75" spans="1:12">
      <c r="A75" s="236"/>
      <c r="B75" s="236" t="s">
        <v>87</v>
      </c>
      <c r="C75" s="236" t="s">
        <v>360</v>
      </c>
      <c r="D75" s="236" t="s">
        <v>11</v>
      </c>
      <c r="E75" s="236" t="s">
        <v>35</v>
      </c>
      <c r="F75" s="236" t="s">
        <v>35</v>
      </c>
      <c r="G75" s="238">
        <v>39989</v>
      </c>
      <c r="H75" s="236">
        <v>15</v>
      </c>
      <c r="I75" s="236" t="s">
        <v>350</v>
      </c>
      <c r="J75" s="236"/>
      <c r="K75" s="236">
        <v>1</v>
      </c>
      <c r="L75" s="236">
        <v>1</v>
      </c>
    </row>
    <row r="76" spans="1:12">
      <c r="A76" s="236"/>
      <c r="B76" s="236" t="s">
        <v>94</v>
      </c>
      <c r="C76" s="236" t="s">
        <v>65</v>
      </c>
      <c r="D76" s="236" t="s">
        <v>11</v>
      </c>
      <c r="E76" s="236" t="s">
        <v>35</v>
      </c>
      <c r="F76" s="236" t="s">
        <v>35</v>
      </c>
      <c r="G76" s="238">
        <v>39948</v>
      </c>
      <c r="H76" s="236">
        <v>15</v>
      </c>
      <c r="I76" s="236" t="s">
        <v>350</v>
      </c>
      <c r="J76" s="236"/>
      <c r="K76" s="236">
        <v>1</v>
      </c>
      <c r="L76" s="236">
        <v>1</v>
      </c>
    </row>
    <row r="77" spans="1:12">
      <c r="A77" s="236"/>
      <c r="B77" s="236" t="s">
        <v>109</v>
      </c>
      <c r="C77" s="236" t="s">
        <v>40</v>
      </c>
      <c r="D77" s="236" t="s">
        <v>11</v>
      </c>
      <c r="E77" s="236" t="s">
        <v>35</v>
      </c>
      <c r="F77" s="236" t="s">
        <v>35</v>
      </c>
      <c r="G77" s="238">
        <v>39426</v>
      </c>
      <c r="H77" s="236">
        <v>17</v>
      </c>
      <c r="I77" s="236" t="s">
        <v>350</v>
      </c>
      <c r="J77" s="236"/>
      <c r="K77" s="236">
        <v>1</v>
      </c>
      <c r="L77" s="236">
        <v>1</v>
      </c>
    </row>
    <row r="78" spans="1:12">
      <c r="A78" s="236"/>
      <c r="B78" s="236" t="s">
        <v>112</v>
      </c>
      <c r="C78" s="236" t="s">
        <v>111</v>
      </c>
      <c r="D78" s="236" t="s">
        <v>11</v>
      </c>
      <c r="E78" s="236" t="s">
        <v>35</v>
      </c>
      <c r="F78" s="236" t="s">
        <v>35</v>
      </c>
      <c r="G78" s="238">
        <v>38880</v>
      </c>
      <c r="H78" s="236">
        <v>18</v>
      </c>
      <c r="I78" s="236" t="s">
        <v>350</v>
      </c>
      <c r="J78" s="236"/>
      <c r="K78" s="236">
        <v>1</v>
      </c>
      <c r="L78" s="236">
        <v>1</v>
      </c>
    </row>
    <row r="79" spans="1:12">
      <c r="A79" s="236"/>
      <c r="B79" s="236" t="s">
        <v>22</v>
      </c>
      <c r="C79" s="236" t="s">
        <v>23</v>
      </c>
      <c r="D79" s="236" t="s">
        <v>15</v>
      </c>
      <c r="E79" s="236" t="s">
        <v>24</v>
      </c>
      <c r="F79" s="236" t="s">
        <v>24</v>
      </c>
      <c r="G79" s="238">
        <v>36921</v>
      </c>
      <c r="H79" s="236">
        <v>23</v>
      </c>
      <c r="I79" s="236" t="s">
        <v>350</v>
      </c>
      <c r="J79" s="236"/>
      <c r="K79" s="236">
        <v>1</v>
      </c>
      <c r="L79" s="236">
        <v>1</v>
      </c>
    </row>
    <row r="80" spans="1:12">
      <c r="A80" s="236"/>
      <c r="B80" s="236" t="s">
        <v>49</v>
      </c>
      <c r="C80" s="236" t="s">
        <v>422</v>
      </c>
      <c r="D80" s="236" t="s">
        <v>15</v>
      </c>
      <c r="E80" s="236" t="s">
        <v>18</v>
      </c>
      <c r="F80" s="236" t="s">
        <v>24</v>
      </c>
      <c r="G80" s="238">
        <v>28810</v>
      </c>
      <c r="H80" s="236">
        <v>46</v>
      </c>
      <c r="I80" s="236" t="s">
        <v>350</v>
      </c>
      <c r="J80" s="236"/>
      <c r="K80" s="236">
        <v>1</v>
      </c>
      <c r="L80" s="236">
        <v>1</v>
      </c>
    </row>
    <row r="81" spans="1:12">
      <c r="A81" s="236"/>
      <c r="B81" s="236" t="s">
        <v>64</v>
      </c>
      <c r="C81" s="236" t="s">
        <v>65</v>
      </c>
      <c r="D81" s="236" t="s">
        <v>15</v>
      </c>
      <c r="E81" s="236" t="s">
        <v>24</v>
      </c>
      <c r="F81" s="236" t="s">
        <v>24</v>
      </c>
      <c r="G81" s="238">
        <v>38630</v>
      </c>
      <c r="H81" s="236">
        <v>19</v>
      </c>
      <c r="I81" s="236" t="s">
        <v>350</v>
      </c>
      <c r="J81" s="236"/>
      <c r="K81" s="236">
        <v>1</v>
      </c>
      <c r="L81" s="236">
        <v>1</v>
      </c>
    </row>
    <row r="82" spans="1:12">
      <c r="A82" s="236"/>
      <c r="B82" s="236" t="s">
        <v>86</v>
      </c>
      <c r="C82" s="236" t="s">
        <v>44</v>
      </c>
      <c r="D82" s="236" t="s">
        <v>15</v>
      </c>
      <c r="E82" s="236" t="s">
        <v>24</v>
      </c>
      <c r="F82" s="236" t="s">
        <v>24</v>
      </c>
      <c r="G82" s="238">
        <v>32186</v>
      </c>
      <c r="H82" s="236">
        <v>36</v>
      </c>
      <c r="I82" s="236" t="s">
        <v>350</v>
      </c>
      <c r="J82" s="236"/>
      <c r="K82" s="236">
        <v>1</v>
      </c>
      <c r="L82" s="236">
        <v>1</v>
      </c>
    </row>
    <row r="83" spans="1:12">
      <c r="A83" s="236"/>
      <c r="B83" s="236" t="s">
        <v>98</v>
      </c>
      <c r="C83" s="236" t="s">
        <v>75</v>
      </c>
      <c r="D83" s="236" t="s">
        <v>15</v>
      </c>
      <c r="E83" s="236" t="s">
        <v>24</v>
      </c>
      <c r="F83" s="236" t="s">
        <v>24</v>
      </c>
      <c r="G83" s="238">
        <v>30660</v>
      </c>
      <c r="H83" s="236">
        <v>41</v>
      </c>
      <c r="I83" s="236" t="s">
        <v>350</v>
      </c>
      <c r="J83" s="236"/>
      <c r="K83" s="236">
        <v>1</v>
      </c>
      <c r="L83" s="236">
        <v>1</v>
      </c>
    </row>
    <row r="84" spans="1:12">
      <c r="A84" s="242"/>
      <c r="B84" s="243" t="s">
        <v>117</v>
      </c>
      <c r="C84" s="243" t="s">
        <v>483</v>
      </c>
      <c r="D84" s="236" t="s">
        <v>15</v>
      </c>
      <c r="E84" s="236" t="s">
        <v>24</v>
      </c>
      <c r="F84" s="236" t="s">
        <v>24</v>
      </c>
      <c r="G84" s="244">
        <v>34998</v>
      </c>
      <c r="H84" s="243">
        <v>29</v>
      </c>
      <c r="I84" s="245" t="s">
        <v>350</v>
      </c>
      <c r="J84" s="246"/>
      <c r="K84" s="243">
        <v>1</v>
      </c>
      <c r="L84" s="247">
        <v>1</v>
      </c>
    </row>
    <row r="85" spans="1:12">
      <c r="A85" s="236"/>
      <c r="B85" s="236" t="s">
        <v>26</v>
      </c>
      <c r="C85" s="236" t="s">
        <v>375</v>
      </c>
      <c r="D85" s="236" t="s">
        <v>11</v>
      </c>
      <c r="E85" s="236" t="s">
        <v>24</v>
      </c>
      <c r="F85" s="236" t="s">
        <v>24</v>
      </c>
      <c r="G85" s="238">
        <v>36423</v>
      </c>
      <c r="H85" s="236">
        <v>25</v>
      </c>
      <c r="I85" s="236" t="s">
        <v>350</v>
      </c>
      <c r="J85" s="236"/>
      <c r="K85" s="236">
        <v>1</v>
      </c>
      <c r="L85" s="236">
        <v>1</v>
      </c>
    </row>
    <row r="86" spans="1:12">
      <c r="A86" s="236"/>
      <c r="B86" s="236" t="s">
        <v>39</v>
      </c>
      <c r="C86" s="236" t="s">
        <v>40</v>
      </c>
      <c r="D86" s="236" t="s">
        <v>11</v>
      </c>
      <c r="E86" s="236" t="s">
        <v>24</v>
      </c>
      <c r="F86" s="236" t="s">
        <v>24</v>
      </c>
      <c r="G86" s="238">
        <v>29883</v>
      </c>
      <c r="H86" s="236">
        <v>43</v>
      </c>
      <c r="I86" s="236" t="s">
        <v>350</v>
      </c>
      <c r="J86" s="236"/>
      <c r="K86" s="236">
        <v>1</v>
      </c>
      <c r="L86" s="236">
        <v>1</v>
      </c>
    </row>
    <row r="87" spans="1:12">
      <c r="A87" s="236"/>
      <c r="B87" s="236" t="s">
        <v>47</v>
      </c>
      <c r="C87" s="236" t="s">
        <v>44</v>
      </c>
      <c r="D87" s="236" t="s">
        <v>11</v>
      </c>
      <c r="E87" s="236" t="s">
        <v>24</v>
      </c>
      <c r="F87" s="236" t="s">
        <v>24</v>
      </c>
      <c r="G87" s="238">
        <v>35634</v>
      </c>
      <c r="H87" s="236">
        <v>27</v>
      </c>
      <c r="I87" s="236" t="s">
        <v>353</v>
      </c>
      <c r="J87" s="236"/>
      <c r="K87" s="236">
        <v>1</v>
      </c>
      <c r="L87" s="236"/>
    </row>
    <row r="88" spans="1:12">
      <c r="A88" s="236"/>
      <c r="B88" s="236" t="s">
        <v>77</v>
      </c>
      <c r="C88" s="236" t="s">
        <v>23</v>
      </c>
      <c r="D88" s="236" t="s">
        <v>11</v>
      </c>
      <c r="E88" s="236" t="s">
        <v>24</v>
      </c>
      <c r="F88" s="236" t="s">
        <v>24</v>
      </c>
      <c r="G88" s="238">
        <v>32655</v>
      </c>
      <c r="H88" s="236">
        <v>35</v>
      </c>
      <c r="I88" s="236" t="s">
        <v>350</v>
      </c>
      <c r="J88" s="236"/>
      <c r="K88" s="236">
        <v>1</v>
      </c>
      <c r="L88" s="236">
        <v>1</v>
      </c>
    </row>
    <row r="89" spans="1:12">
      <c r="A89" s="236"/>
      <c r="B89" s="236" t="s">
        <v>78</v>
      </c>
      <c r="C89" s="236" t="s">
        <v>65</v>
      </c>
      <c r="D89" s="236" t="s">
        <v>11</v>
      </c>
      <c r="E89" s="236" t="s">
        <v>24</v>
      </c>
      <c r="F89" s="236" t="s">
        <v>24</v>
      </c>
      <c r="G89" s="238">
        <v>38624</v>
      </c>
      <c r="H89" s="236">
        <v>19</v>
      </c>
      <c r="I89" s="236" t="s">
        <v>350</v>
      </c>
      <c r="J89" s="236"/>
      <c r="K89" s="236">
        <v>1</v>
      </c>
      <c r="L89" s="236">
        <v>1</v>
      </c>
    </row>
    <row r="90" spans="1:12">
      <c r="A90" s="236"/>
      <c r="B90" s="236" t="s">
        <v>82</v>
      </c>
      <c r="C90" s="236" t="s">
        <v>422</v>
      </c>
      <c r="D90" s="236" t="s">
        <v>11</v>
      </c>
      <c r="E90" s="236" t="s">
        <v>24</v>
      </c>
      <c r="F90" s="236" t="s">
        <v>24</v>
      </c>
      <c r="G90" s="238">
        <v>37610</v>
      </c>
      <c r="H90" s="236">
        <v>22</v>
      </c>
      <c r="I90" s="236" t="s">
        <v>350</v>
      </c>
      <c r="J90" s="236"/>
      <c r="K90" s="236">
        <v>1</v>
      </c>
      <c r="L90" s="236">
        <v>1</v>
      </c>
    </row>
    <row r="91" spans="1:12">
      <c r="A91" s="236"/>
      <c r="B91" s="236" t="s">
        <v>95</v>
      </c>
      <c r="C91" s="236" t="s">
        <v>44</v>
      </c>
      <c r="D91" s="236" t="s">
        <v>11</v>
      </c>
      <c r="E91" s="236" t="s">
        <v>24</v>
      </c>
      <c r="F91" s="236" t="s">
        <v>24</v>
      </c>
      <c r="G91" s="238">
        <v>38115</v>
      </c>
      <c r="H91" s="236">
        <v>20</v>
      </c>
      <c r="I91" s="236" t="s">
        <v>350</v>
      </c>
      <c r="J91" s="236"/>
      <c r="K91" s="236">
        <v>1</v>
      </c>
      <c r="L91" s="236">
        <v>1</v>
      </c>
    </row>
    <row r="92" spans="1:12">
      <c r="A92" s="236"/>
      <c r="B92" s="236" t="s">
        <v>97</v>
      </c>
      <c r="C92" s="236" t="s">
        <v>373</v>
      </c>
      <c r="D92" s="236" t="s">
        <v>11</v>
      </c>
      <c r="E92" s="236" t="s">
        <v>24</v>
      </c>
      <c r="F92" s="236" t="s">
        <v>24</v>
      </c>
      <c r="G92" s="238">
        <v>33668</v>
      </c>
      <c r="H92" s="236">
        <v>32</v>
      </c>
      <c r="I92" s="236" t="s">
        <v>350</v>
      </c>
      <c r="J92" s="236"/>
      <c r="K92" s="236">
        <v>1</v>
      </c>
      <c r="L92" s="236">
        <v>1</v>
      </c>
    </row>
    <row r="93" spans="1:12">
      <c r="A93" s="236"/>
      <c r="B93" s="236" t="s">
        <v>99</v>
      </c>
      <c r="C93" s="236" t="s">
        <v>393</v>
      </c>
      <c r="D93" s="236" t="s">
        <v>11</v>
      </c>
      <c r="E93" s="236" t="s">
        <v>24</v>
      </c>
      <c r="F93" s="236" t="s">
        <v>24</v>
      </c>
      <c r="G93" s="238">
        <v>35220</v>
      </c>
      <c r="H93" s="236">
        <v>28</v>
      </c>
      <c r="I93" s="236" t="s">
        <v>350</v>
      </c>
      <c r="J93" s="236"/>
      <c r="K93" s="236">
        <v>1</v>
      </c>
      <c r="L93" s="236">
        <v>1</v>
      </c>
    </row>
    <row r="94" spans="1:12">
      <c r="A94" s="236"/>
      <c r="B94" s="236" t="s">
        <v>113</v>
      </c>
      <c r="C94" s="236" t="s">
        <v>389</v>
      </c>
      <c r="D94" s="236" t="s">
        <v>11</v>
      </c>
      <c r="E94" s="236" t="s">
        <v>24</v>
      </c>
      <c r="F94" s="236" t="s">
        <v>24</v>
      </c>
      <c r="G94" s="238">
        <v>31754</v>
      </c>
      <c r="H94" s="236">
        <v>38</v>
      </c>
      <c r="I94" s="236" t="s">
        <v>350</v>
      </c>
      <c r="J94" s="236"/>
      <c r="K94" s="236">
        <v>1</v>
      </c>
      <c r="L94" s="236">
        <v>1</v>
      </c>
    </row>
    <row r="95" spans="1:12">
      <c r="A95" s="248"/>
      <c r="B95" s="249" t="s">
        <v>122</v>
      </c>
      <c r="C95" s="236" t="s">
        <v>111</v>
      </c>
      <c r="D95" s="249" t="s">
        <v>15</v>
      </c>
      <c r="E95" s="250" t="s">
        <v>12</v>
      </c>
      <c r="F95" s="250" t="s">
        <v>489</v>
      </c>
      <c r="G95" s="251">
        <v>42378</v>
      </c>
      <c r="H95" s="249">
        <v>8</v>
      </c>
      <c r="I95" s="249" t="s">
        <v>361</v>
      </c>
      <c r="J95" s="249">
        <v>1</v>
      </c>
      <c r="K95" s="249"/>
      <c r="L95" s="252"/>
    </row>
    <row r="96" spans="1:12">
      <c r="A96" s="248"/>
      <c r="B96" s="249"/>
      <c r="C96" s="249"/>
      <c r="D96" s="249"/>
      <c r="E96" s="250"/>
      <c r="F96" s="250"/>
      <c r="G96" s="251"/>
      <c r="H96" s="249"/>
      <c r="I96" s="249"/>
      <c r="J96" s="249"/>
      <c r="K96" s="249"/>
      <c r="L96" s="252"/>
    </row>
    <row r="97" spans="1:12">
      <c r="A97" s="248"/>
      <c r="B97" s="249"/>
      <c r="C97" s="249"/>
      <c r="D97" s="249"/>
      <c r="E97" s="250"/>
      <c r="F97" s="250"/>
      <c r="G97" s="251"/>
      <c r="H97" s="249"/>
      <c r="I97" s="249"/>
      <c r="J97" s="249"/>
      <c r="K97" s="249"/>
      <c r="L97" s="252"/>
    </row>
    <row r="98" spans="1:12">
      <c r="A98" s="248"/>
      <c r="B98" s="249"/>
      <c r="C98" s="249"/>
      <c r="D98" s="249"/>
      <c r="E98" s="250"/>
      <c r="F98" s="250"/>
      <c r="G98" s="251"/>
      <c r="H98" s="249"/>
      <c r="I98" s="249"/>
      <c r="J98" s="249"/>
      <c r="K98" s="249"/>
      <c r="L98" s="252"/>
    </row>
    <row r="99" spans="1:12">
      <c r="A99" s="248"/>
      <c r="B99" s="249"/>
      <c r="C99" s="249"/>
      <c r="D99" s="249"/>
      <c r="E99" s="250"/>
      <c r="F99" s="250"/>
      <c r="G99" s="251"/>
      <c r="H99" s="249"/>
      <c r="I99" s="249"/>
      <c r="J99" s="249"/>
      <c r="K99" s="249"/>
      <c r="L99" s="252"/>
    </row>
    <row r="100" spans="1:12">
      <c r="A100" s="248"/>
      <c r="B100" s="249"/>
      <c r="C100" s="249"/>
      <c r="D100" s="249"/>
      <c r="E100" s="250"/>
      <c r="F100" s="250"/>
      <c r="G100" s="251"/>
      <c r="H100" s="249"/>
      <c r="I100" s="249"/>
      <c r="J100" s="249"/>
      <c r="K100" s="249"/>
      <c r="L100" s="252"/>
    </row>
    <row r="101" spans="1:12">
      <c r="A101" s="248"/>
      <c r="B101" s="249"/>
      <c r="C101" s="249"/>
      <c r="D101" s="249"/>
      <c r="E101" s="250"/>
      <c r="F101" s="250"/>
      <c r="G101" s="251"/>
      <c r="H101" s="249"/>
      <c r="I101" s="249"/>
      <c r="J101" s="249"/>
      <c r="K101" s="249"/>
      <c r="L101" s="252"/>
    </row>
    <row r="102" spans="1:12">
      <c r="A102" s="248"/>
      <c r="B102" s="249"/>
      <c r="C102" s="249"/>
      <c r="D102" s="249"/>
      <c r="E102" s="250"/>
      <c r="F102" s="250"/>
      <c r="G102" s="251"/>
      <c r="H102" s="249"/>
      <c r="I102" s="249"/>
      <c r="J102" s="249"/>
      <c r="K102" s="249"/>
      <c r="L102" s="252"/>
    </row>
    <row r="103" spans="1:12">
      <c r="A103" s="253"/>
      <c r="B103" s="254"/>
      <c r="C103" s="254"/>
      <c r="D103" s="254"/>
      <c r="E103" s="255"/>
      <c r="F103" s="255"/>
      <c r="G103" s="256"/>
      <c r="H103" s="254"/>
      <c r="I103" s="254"/>
      <c r="J103" s="254"/>
      <c r="K103" s="254"/>
      <c r="L103" s="257"/>
    </row>
  </sheetData>
  <dataValidations count="1">
    <dataValidation allowBlank="1" showDropDown="1" sqref="E2:F103" xr:uid="{00000000-0002-0000-0700-000000000000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Список общий</vt:lpstr>
      <vt:lpstr>100 м 12</vt:lpstr>
      <vt:lpstr>100 м</vt:lpstr>
      <vt:lpstr>500 м 12</vt:lpstr>
      <vt:lpstr>500 м</vt:lpstr>
      <vt:lpstr>Лист1</vt:lpstr>
      <vt:lpstr>Расписание</vt:lpstr>
      <vt:lpstr>ответы на форму</vt:lpstr>
      <vt:lpstr>предварительное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Дубровина</dc:creator>
  <cp:lastModifiedBy>Komissarov, Kirill {PEP}</cp:lastModifiedBy>
  <dcterms:created xsi:type="dcterms:W3CDTF">2024-04-29T16:45:48Z</dcterms:created>
  <dcterms:modified xsi:type="dcterms:W3CDTF">2024-11-18T16:43:34Z</dcterms:modified>
</cp:coreProperties>
</file>